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.51\temp\Стандарты Действующие Киров\новые резервы\приложения к стандарту\формы документов Новые резервы\"/>
    </mc:Choice>
  </mc:AlternateContent>
  <xr:revisionPtr revIDLastSave="0" documentId="13_ncr:1_{CA419C46-C4C9-4DF9-BE19-C81D3DD37A86}" xr6:coauthVersionLast="47" xr6:coauthVersionMax="47" xr10:uidLastSave="{00000000-0000-0000-0000-000000000000}"/>
  <workbookProtection workbookAlgorithmName="SHA-512" workbookHashValue="VviE1wiyF0sluespHlumqcYjsEgj6+HJpwnqb9p73tqchB6jF59Z9WSb5i59N2k2UzUkU9orw+2cfm7UNqIcqw==" workbookSaltValue="uImqL9MKlG3gQLlWjc5t+w==" workbookSpinCount="100000" lockStructure="1"/>
  <bookViews>
    <workbookView xWindow="-120" yWindow="-120" windowWidth="29040" windowHeight="16440" tabRatio="896" activeTab="3" xr2:uid="{00000000-000D-0000-FFFF-FFFF00000000}"/>
  </bookViews>
  <sheets>
    <sheet name="Титульный лист" sheetId="1" r:id="rId1"/>
    <sheet name="Программы финансирования" sheetId="36" r:id="rId2"/>
    <sheet name="Руководство" sheetId="32" r:id="rId3"/>
    <sheet name="Параметры займа" sheetId="7" r:id="rId4"/>
    <sheet name="ПДДС" sheetId="33" r:id="rId5"/>
    <sheet name="ЦП" sheetId="31" r:id="rId6"/>
    <sheet name="support" sheetId="34" state="hidden" r:id="rId7"/>
  </sheets>
  <definedNames>
    <definedName name="Дата_погашения_Займа">'Параметры займа'!$J$16</definedName>
    <definedName name="Дата_получения_Займа">'Параметры займа'!$E$15</definedName>
    <definedName name="_xlnm.Print_Titles" localSheetId="2">Руководство!$2:$5</definedName>
    <definedName name="_xlnm.Print_Titles" localSheetId="5">ЦП!$1:$5</definedName>
    <definedName name="Имя_Проекта">#REF!</definedName>
    <definedName name="Кварталов_в_году">'Параметры займа'!$J$8</definedName>
    <definedName name="Месяцев_в_году">support!$B$2</definedName>
    <definedName name="Месяцев_в_квартале">support!$B$1</definedName>
    <definedName name="_xlnm.Print_Area" localSheetId="3">'Параметры займа'!$A$1:$AI$49</definedName>
    <definedName name="_xlnm.Print_Area" localSheetId="2">Руководство!$B$2:$O$43</definedName>
    <definedName name="_xlnm.Print_Area" localSheetId="0">'Титульный лист'!$A$1:$I$22</definedName>
    <definedName name="_xlnm.Print_Area" localSheetId="5">ЦП!$B$2:$AG$73</definedName>
    <definedName name="Программа">'Параметры займа'!$E$12</definedName>
  </definedNames>
  <calcPr calcId="181029" calcMode="autoNoTable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4" i="33" l="1"/>
  <c r="Y194" i="33"/>
  <c r="Z194" i="33"/>
  <c r="AA194" i="33"/>
  <c r="AB194" i="33"/>
  <c r="AC194" i="33"/>
  <c r="AD194" i="33"/>
  <c r="AE194" i="33"/>
  <c r="AF194" i="33"/>
  <c r="AG194" i="33"/>
  <c r="AH194" i="33"/>
  <c r="AI194" i="33"/>
  <c r="AJ194" i="33"/>
  <c r="AK194" i="33"/>
  <c r="AL194" i="33"/>
  <c r="AM194" i="33"/>
  <c r="AN194" i="33"/>
  <c r="AO194" i="33"/>
  <c r="AP194" i="33"/>
  <c r="AQ194" i="33"/>
  <c r="AR194" i="33"/>
  <c r="AS194" i="33"/>
  <c r="AT194" i="33"/>
  <c r="AU194" i="33"/>
  <c r="AV194" i="33"/>
  <c r="AW194" i="33"/>
  <c r="AX194" i="33"/>
  <c r="AY194" i="33"/>
  <c r="AZ194" i="33"/>
  <c r="BA194" i="33"/>
  <c r="BB194" i="33"/>
  <c r="BC194" i="33"/>
  <c r="BD194" i="33"/>
  <c r="BE194" i="33"/>
  <c r="BF194" i="33"/>
  <c r="BG194" i="33"/>
  <c r="BH194" i="33"/>
  <c r="BI194" i="33"/>
  <c r="BJ194" i="33"/>
  <c r="BK194" i="33"/>
  <c r="BL194" i="33"/>
  <c r="BM194" i="33"/>
  <c r="BN194" i="33"/>
  <c r="BO194" i="33"/>
  <c r="BP194" i="33"/>
  <c r="BQ194" i="33"/>
  <c r="BR194" i="33"/>
  <c r="R45" i="7"/>
  <c r="R46" i="7"/>
  <c r="R47" i="7"/>
  <c r="R48" i="7"/>
  <c r="R49" i="7"/>
  <c r="R50" i="7"/>
  <c r="R51" i="7"/>
  <c r="R52" i="7"/>
  <c r="R39" i="7"/>
  <c r="R40" i="7"/>
  <c r="R41" i="7"/>
  <c r="R42" i="7"/>
  <c r="R43" i="7"/>
  <c r="R44" i="7"/>
  <c r="R37" i="7"/>
  <c r="R38" i="7"/>
  <c r="B27" i="7"/>
  <c r="G8" i="33" l="1"/>
  <c r="G7" i="33"/>
  <c r="J14" i="7"/>
  <c r="F18" i="7"/>
  <c r="F17" i="7"/>
  <c r="W61" i="33" l="1"/>
  <c r="O61" i="33"/>
  <c r="AB61" i="33"/>
  <c r="AA61" i="33"/>
  <c r="T61" i="33"/>
  <c r="P61" i="33"/>
  <c r="L61" i="33"/>
  <c r="N61" i="33"/>
  <c r="AE61" i="33"/>
  <c r="S61" i="33"/>
  <c r="F16" i="7"/>
  <c r="F61" i="33"/>
  <c r="G61" i="33"/>
  <c r="H61" i="33"/>
  <c r="I61" i="33"/>
  <c r="J61" i="33"/>
  <c r="K61" i="33"/>
  <c r="M61" i="33"/>
  <c r="Q61" i="33"/>
  <c r="R61" i="33"/>
  <c r="U61" i="33"/>
  <c r="V61" i="33"/>
  <c r="X61" i="33"/>
  <c r="Y61" i="33"/>
  <c r="Z61" i="33"/>
  <c r="AC61" i="33"/>
  <c r="AD61" i="33"/>
  <c r="AF61" i="33"/>
  <c r="AG61" i="33"/>
  <c r="AH61" i="33"/>
  <c r="AI61" i="33"/>
  <c r="AJ61" i="33"/>
  <c r="AK61" i="33"/>
  <c r="AL61" i="33"/>
  <c r="AM61" i="33"/>
  <c r="AN61" i="33"/>
  <c r="AO61" i="33"/>
  <c r="AP61" i="33"/>
  <c r="AQ61" i="33"/>
  <c r="AR61" i="33"/>
  <c r="AS61" i="33"/>
  <c r="AT61" i="33"/>
  <c r="AU61" i="33"/>
  <c r="AV61" i="33"/>
  <c r="AW61" i="33"/>
  <c r="AX61" i="33"/>
  <c r="AY61" i="33"/>
  <c r="AZ61" i="33"/>
  <c r="BA61" i="33"/>
  <c r="BB61" i="33"/>
  <c r="BC61" i="33"/>
  <c r="BD61" i="33"/>
  <c r="BE61" i="33"/>
  <c r="BF61" i="33"/>
  <c r="BG61" i="33"/>
  <c r="BH61" i="33"/>
  <c r="BI61" i="33"/>
  <c r="BJ61" i="33"/>
  <c r="BK61" i="33"/>
  <c r="BL61" i="33"/>
  <c r="BM61" i="33"/>
  <c r="BN61" i="33"/>
  <c r="BO61" i="33"/>
  <c r="BP61" i="33"/>
  <c r="BQ61" i="33"/>
  <c r="BR61" i="33"/>
  <c r="E61" i="33"/>
  <c r="G174" i="33" l="1"/>
  <c r="F14" i="7" l="1"/>
  <c r="P28" i="33" l="1"/>
  <c r="O28" i="33"/>
  <c r="N28" i="33"/>
  <c r="P23" i="33"/>
  <c r="O23" i="33"/>
  <c r="N23" i="33"/>
  <c r="J3" i="7"/>
  <c r="N16" i="33" s="1"/>
  <c r="N17" i="33" s="1"/>
  <c r="K5" i="33"/>
  <c r="L5" i="33" s="1"/>
  <c r="M5" i="33" s="1"/>
  <c r="N5" i="33" s="1"/>
  <c r="O5" i="33" s="1"/>
  <c r="P5" i="33" s="1"/>
  <c r="Q5" i="33" s="1"/>
  <c r="R5" i="33" s="1"/>
  <c r="S5" i="33" s="1"/>
  <c r="T5" i="33" s="1"/>
  <c r="U5" i="33" s="1"/>
  <c r="V5" i="33" s="1"/>
  <c r="W5" i="33" s="1"/>
  <c r="X5" i="33" s="1"/>
  <c r="Y5" i="33" s="1"/>
  <c r="Z5" i="33" s="1"/>
  <c r="AA5" i="33" s="1"/>
  <c r="AB5" i="33" s="1"/>
  <c r="AC5" i="33" s="1"/>
  <c r="AD5" i="33" s="1"/>
  <c r="AE5" i="33" s="1"/>
  <c r="AF5" i="33" s="1"/>
  <c r="AG5" i="33" s="1"/>
  <c r="AH5" i="33" s="1"/>
  <c r="AI5" i="33" s="1"/>
  <c r="AJ5" i="33" s="1"/>
  <c r="AK5" i="33" s="1"/>
  <c r="AL5" i="33" s="1"/>
  <c r="AM5" i="33" s="1"/>
  <c r="AN5" i="33" s="1"/>
  <c r="AO5" i="33" s="1"/>
  <c r="AP5" i="33" s="1"/>
  <c r="AQ5" i="33" s="1"/>
  <c r="AR5" i="33" s="1"/>
  <c r="AS5" i="33" s="1"/>
  <c r="AT5" i="33" s="1"/>
  <c r="AU5" i="33" s="1"/>
  <c r="AV5" i="33" s="1"/>
  <c r="AW5" i="33" s="1"/>
  <c r="AX5" i="33" s="1"/>
  <c r="AY5" i="33" s="1"/>
  <c r="AZ5" i="33" s="1"/>
  <c r="BA5" i="33" s="1"/>
  <c r="BB5" i="33" s="1"/>
  <c r="BC5" i="33" s="1"/>
  <c r="BD5" i="33" s="1"/>
  <c r="BE5" i="33" s="1"/>
  <c r="BF5" i="33" s="1"/>
  <c r="BG5" i="33" s="1"/>
  <c r="BH5" i="33" s="1"/>
  <c r="BI5" i="33" s="1"/>
  <c r="BJ5" i="33" s="1"/>
  <c r="BK5" i="33" s="1"/>
  <c r="BL5" i="33" s="1"/>
  <c r="BM5" i="33" s="1"/>
  <c r="BN5" i="33" s="1"/>
  <c r="BO5" i="33" s="1"/>
  <c r="BP5" i="33" s="1"/>
  <c r="BQ5" i="33" s="1"/>
  <c r="BR5" i="33" s="1"/>
  <c r="BR217" i="33"/>
  <c r="BQ217" i="33"/>
  <c r="BP217" i="33"/>
  <c r="BO217" i="33"/>
  <c r="BN217" i="33"/>
  <c r="BM217" i="33"/>
  <c r="BL217" i="33"/>
  <c r="BK217" i="33"/>
  <c r="BJ217" i="33"/>
  <c r="BI217" i="33"/>
  <c r="BH217" i="33"/>
  <c r="BG217" i="33"/>
  <c r="BF217" i="33"/>
  <c r="BE217" i="33"/>
  <c r="BD217" i="33"/>
  <c r="BC217" i="33"/>
  <c r="BB217" i="33"/>
  <c r="BA217" i="33"/>
  <c r="AZ217" i="33"/>
  <c r="AY217" i="33"/>
  <c r="AX217" i="33"/>
  <c r="AW217" i="33"/>
  <c r="AV217" i="33"/>
  <c r="AU217" i="33"/>
  <c r="AT217" i="33"/>
  <c r="AS217" i="33"/>
  <c r="AR217" i="33"/>
  <c r="AQ217" i="33"/>
  <c r="AP217" i="33"/>
  <c r="AO217" i="33"/>
  <c r="AN217" i="33"/>
  <c r="AM217" i="33"/>
  <c r="AL217" i="33"/>
  <c r="AK217" i="33"/>
  <c r="AJ217" i="33"/>
  <c r="AI217" i="33"/>
  <c r="AH217" i="33"/>
  <c r="AG217" i="33"/>
  <c r="AF217" i="33"/>
  <c r="AE217" i="33"/>
  <c r="AD217" i="33"/>
  <c r="AC217" i="33"/>
  <c r="AB217" i="33"/>
  <c r="AA217" i="33"/>
  <c r="Z217" i="33"/>
  <c r="Y217" i="33"/>
  <c r="X217" i="33"/>
  <c r="W217" i="33"/>
  <c r="V217" i="33"/>
  <c r="U217" i="33"/>
  <c r="T217" i="33"/>
  <c r="S217" i="33"/>
  <c r="R217" i="33"/>
  <c r="Q217" i="33"/>
  <c r="P217" i="33"/>
  <c r="O217" i="33"/>
  <c r="N217" i="33"/>
  <c r="M217" i="33"/>
  <c r="L217" i="33"/>
  <c r="K217" i="33"/>
  <c r="J217" i="33"/>
  <c r="I217" i="33"/>
  <c r="H217" i="33"/>
  <c r="G217" i="33"/>
  <c r="F217" i="33"/>
  <c r="BR216" i="33"/>
  <c r="BQ216" i="33"/>
  <c r="BP216" i="33"/>
  <c r="BO216" i="33"/>
  <c r="BN216" i="33"/>
  <c r="BM216" i="33"/>
  <c r="BL216" i="33"/>
  <c r="BK216" i="33"/>
  <c r="BJ216" i="33"/>
  <c r="BI216" i="33"/>
  <c r="BH216" i="33"/>
  <c r="BG216" i="33"/>
  <c r="BF216" i="33"/>
  <c r="BE216" i="33"/>
  <c r="BD216" i="33"/>
  <c r="BC216" i="33"/>
  <c r="BB216" i="33"/>
  <c r="BA216" i="33"/>
  <c r="AZ216" i="33"/>
  <c r="AY216" i="33"/>
  <c r="AX216" i="33"/>
  <c r="AW216" i="33"/>
  <c r="AV216" i="33"/>
  <c r="AU216" i="33"/>
  <c r="AT216" i="33"/>
  <c r="AS216" i="33"/>
  <c r="AR216" i="33"/>
  <c r="AQ216" i="33"/>
  <c r="AP216" i="33"/>
  <c r="AO216" i="33"/>
  <c r="AN216" i="33"/>
  <c r="AM216" i="33"/>
  <c r="AL216" i="33"/>
  <c r="AK216" i="33"/>
  <c r="AJ216" i="33"/>
  <c r="AI216" i="33"/>
  <c r="AH216" i="33"/>
  <c r="AG216" i="33"/>
  <c r="AF216" i="33"/>
  <c r="AE216" i="33"/>
  <c r="AD216" i="33"/>
  <c r="AC216" i="33"/>
  <c r="AB216" i="33"/>
  <c r="AA216" i="33"/>
  <c r="Z216" i="33"/>
  <c r="Y216" i="33"/>
  <c r="X216" i="33"/>
  <c r="W216" i="33"/>
  <c r="V216" i="33"/>
  <c r="U216" i="33"/>
  <c r="T216" i="33"/>
  <c r="S216" i="33"/>
  <c r="R216" i="33"/>
  <c r="Q216" i="33"/>
  <c r="P216" i="33"/>
  <c r="O216" i="33"/>
  <c r="N216" i="33"/>
  <c r="M216" i="33"/>
  <c r="L216" i="33"/>
  <c r="K216" i="33"/>
  <c r="J216" i="33"/>
  <c r="I216" i="33"/>
  <c r="H216" i="33"/>
  <c r="G216" i="33"/>
  <c r="F216" i="33"/>
  <c r="E217" i="33"/>
  <c r="E216" i="33"/>
  <c r="O16" i="33" l="1"/>
  <c r="O17" i="33" s="1"/>
  <c r="P16" i="33"/>
  <c r="P17" i="33" s="1"/>
  <c r="F12" i="7" l="1"/>
  <c r="D72" i="31" l="1"/>
  <c r="D71" i="31"/>
  <c r="D70" i="31"/>
  <c r="BL62" i="31" l="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BL54" i="31"/>
  <c r="BK54" i="3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BL50" i="31"/>
  <c r="BK50" i="31"/>
  <c r="BJ50" i="31"/>
  <c r="BI50" i="31"/>
  <c r="BH50" i="31"/>
  <c r="BG50" i="31"/>
  <c r="BF50" i="31"/>
  <c r="BE50" i="31"/>
  <c r="BD50" i="31"/>
  <c r="BC50" i="31"/>
  <c r="BB50" i="31"/>
  <c r="BA50" i="31"/>
  <c r="AZ50" i="31"/>
  <c r="AY50" i="31"/>
  <c r="AX50" i="31"/>
  <c r="AW50" i="31"/>
  <c r="AV50" i="31"/>
  <c r="AU50" i="31"/>
  <c r="AT50" i="31"/>
  <c r="AS50" i="31"/>
  <c r="AR50" i="31"/>
  <c r="AQ50" i="31"/>
  <c r="AP50" i="31"/>
  <c r="AO50" i="31"/>
  <c r="AN50" i="31"/>
  <c r="AM50" i="31"/>
  <c r="AL50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BL46" i="31"/>
  <c r="BK46" i="31"/>
  <c r="BJ46" i="31"/>
  <c r="BI46" i="31"/>
  <c r="BH46" i="31"/>
  <c r="BG46" i="31"/>
  <c r="BF46" i="31"/>
  <c r="BE46" i="31"/>
  <c r="BD46" i="31"/>
  <c r="BC46" i="31"/>
  <c r="BB46" i="31"/>
  <c r="BA46" i="31"/>
  <c r="AZ46" i="31"/>
  <c r="AY46" i="31"/>
  <c r="AX46" i="31"/>
  <c r="AW46" i="31"/>
  <c r="AV46" i="31"/>
  <c r="AU46" i="31"/>
  <c r="AT46" i="31"/>
  <c r="AS46" i="31"/>
  <c r="AR46" i="31"/>
  <c r="AQ46" i="31"/>
  <c r="AP46" i="31"/>
  <c r="AO46" i="31"/>
  <c r="AN46" i="31"/>
  <c r="AM46" i="31"/>
  <c r="AL46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BL42" i="31"/>
  <c r="BK42" i="31"/>
  <c r="BJ42" i="31"/>
  <c r="BI42" i="31"/>
  <c r="BH42" i="31"/>
  <c r="BG42" i="31"/>
  <c r="BF42" i="31"/>
  <c r="BE42" i="31"/>
  <c r="BD42" i="31"/>
  <c r="BC42" i="31"/>
  <c r="BB42" i="31"/>
  <c r="BA42" i="31"/>
  <c r="AZ42" i="31"/>
  <c r="AY42" i="31"/>
  <c r="AX42" i="31"/>
  <c r="AW42" i="31"/>
  <c r="AV42" i="31"/>
  <c r="AU42" i="31"/>
  <c r="AT42" i="31"/>
  <c r="AS42" i="31"/>
  <c r="AR42" i="31"/>
  <c r="AQ42" i="31"/>
  <c r="AP42" i="31"/>
  <c r="AO42" i="31"/>
  <c r="AN42" i="31"/>
  <c r="AM42" i="31"/>
  <c r="AL42" i="31"/>
  <c r="AK42" i="31"/>
  <c r="AJ42" i="31"/>
  <c r="AI42" i="31"/>
  <c r="AH42" i="31"/>
  <c r="AG42" i="31"/>
  <c r="AF42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BL38" i="31"/>
  <c r="BK38" i="31"/>
  <c r="BJ38" i="31"/>
  <c r="BI38" i="31"/>
  <c r="BH38" i="31"/>
  <c r="BG38" i="31"/>
  <c r="BF38" i="31"/>
  <c r="BE38" i="31"/>
  <c r="BD38" i="31"/>
  <c r="BC38" i="31"/>
  <c r="BB38" i="31"/>
  <c r="BA38" i="31"/>
  <c r="AZ38" i="31"/>
  <c r="AY38" i="31"/>
  <c r="AX38" i="31"/>
  <c r="AW38" i="31"/>
  <c r="AV38" i="31"/>
  <c r="AU38" i="31"/>
  <c r="AT38" i="31"/>
  <c r="AS38" i="31"/>
  <c r="AR38" i="31"/>
  <c r="AQ38" i="31"/>
  <c r="AP38" i="31"/>
  <c r="AO38" i="31"/>
  <c r="AN38" i="31"/>
  <c r="AM38" i="31"/>
  <c r="AL38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AW34" i="31"/>
  <c r="AV34" i="31"/>
  <c r="AU34" i="31"/>
  <c r="AT34" i="31"/>
  <c r="AS34" i="31"/>
  <c r="AR34" i="31"/>
  <c r="AQ34" i="31"/>
  <c r="AP34" i="31"/>
  <c r="AO34" i="31"/>
  <c r="AN34" i="31"/>
  <c r="AM34" i="31"/>
  <c r="AL34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BL30" i="31"/>
  <c r="BK30" i="31"/>
  <c r="BJ30" i="31"/>
  <c r="BI30" i="31"/>
  <c r="BH30" i="31"/>
  <c r="BG30" i="31"/>
  <c r="BF30" i="31"/>
  <c r="BE30" i="31"/>
  <c r="BD30" i="31"/>
  <c r="BC30" i="31"/>
  <c r="BB30" i="31"/>
  <c r="BA30" i="31"/>
  <c r="AZ30" i="31"/>
  <c r="AY30" i="31"/>
  <c r="AX30" i="31"/>
  <c r="AW30" i="31"/>
  <c r="AV30" i="31"/>
  <c r="AU30" i="31"/>
  <c r="AT30" i="31"/>
  <c r="AS30" i="31"/>
  <c r="AR30" i="31"/>
  <c r="AQ30" i="31"/>
  <c r="AP30" i="31"/>
  <c r="AO30" i="31"/>
  <c r="AN30" i="31"/>
  <c r="AM30" i="31"/>
  <c r="AL30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BL26" i="31"/>
  <c r="BK26" i="31"/>
  <c r="BJ26" i="31"/>
  <c r="BI26" i="31"/>
  <c r="BH26" i="31"/>
  <c r="BG26" i="31"/>
  <c r="BF26" i="31"/>
  <c r="BE26" i="31"/>
  <c r="BD26" i="31"/>
  <c r="BC26" i="31"/>
  <c r="BB26" i="31"/>
  <c r="BA26" i="31"/>
  <c r="AZ26" i="31"/>
  <c r="AY26" i="31"/>
  <c r="AX26" i="31"/>
  <c r="AW26" i="31"/>
  <c r="AV26" i="31"/>
  <c r="AU26" i="31"/>
  <c r="AT26" i="31"/>
  <c r="AS26" i="31"/>
  <c r="AR26" i="31"/>
  <c r="AQ26" i="31"/>
  <c r="AP26" i="31"/>
  <c r="AO26" i="31"/>
  <c r="AN26" i="31"/>
  <c r="AM26" i="31"/>
  <c r="AL26" i="31"/>
  <c r="AK26" i="31"/>
  <c r="AJ26" i="31"/>
  <c r="AI26" i="31"/>
  <c r="AH26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G17" i="31"/>
  <c r="G16" i="31"/>
  <c r="G15" i="31"/>
  <c r="G14" i="31"/>
  <c r="G13" i="31"/>
  <c r="G12" i="31"/>
  <c r="G11" i="31"/>
  <c r="G10" i="31"/>
  <c r="G9" i="31"/>
  <c r="F17" i="31"/>
  <c r="F16" i="31"/>
  <c r="F15" i="31"/>
  <c r="F14" i="31"/>
  <c r="F13" i="31"/>
  <c r="F12" i="31"/>
  <c r="F11" i="31"/>
  <c r="F10" i="31"/>
  <c r="F9" i="31"/>
  <c r="F8" i="31"/>
  <c r="G8" i="31"/>
  <c r="B62" i="31"/>
  <c r="B58" i="31"/>
  <c r="B54" i="31"/>
  <c r="B50" i="31"/>
  <c r="B46" i="31"/>
  <c r="B42" i="31"/>
  <c r="B38" i="31"/>
  <c r="B34" i="31"/>
  <c r="B30" i="31"/>
  <c r="B26" i="31"/>
  <c r="B61" i="31"/>
  <c r="B57" i="31"/>
  <c r="B53" i="31"/>
  <c r="B49" i="31"/>
  <c r="B45" i="31"/>
  <c r="B41" i="31"/>
  <c r="B37" i="31"/>
  <c r="B33" i="31"/>
  <c r="B29" i="31"/>
  <c r="B25" i="31"/>
  <c r="B60" i="31"/>
  <c r="B56" i="31"/>
  <c r="B52" i="31"/>
  <c r="B48" i="31"/>
  <c r="B44" i="31"/>
  <c r="B40" i="31"/>
  <c r="B36" i="31"/>
  <c r="B32" i="31"/>
  <c r="B28" i="31"/>
  <c r="B24" i="31"/>
  <c r="C60" i="31"/>
  <c r="C56" i="31"/>
  <c r="C52" i="31"/>
  <c r="C48" i="31"/>
  <c r="C44" i="31"/>
  <c r="C40" i="31"/>
  <c r="C36" i="31"/>
  <c r="C32" i="31"/>
  <c r="C28" i="31"/>
  <c r="C24" i="31"/>
  <c r="D204" i="33"/>
  <c r="D196" i="33"/>
  <c r="N64" i="31" l="1"/>
  <c r="AD64" i="31"/>
  <c r="AL64" i="31"/>
  <c r="BJ64" i="31"/>
  <c r="R64" i="31"/>
  <c r="Z64" i="31"/>
  <c r="AP64" i="31"/>
  <c r="AX64" i="31"/>
  <c r="F64" i="31"/>
  <c r="BB64" i="31"/>
  <c r="J64" i="31"/>
  <c r="V64" i="31"/>
  <c r="AH64" i="31"/>
  <c r="AT64" i="31"/>
  <c r="BF64" i="31"/>
  <c r="AZ64" i="31"/>
  <c r="BD64" i="31"/>
  <c r="BH64" i="31"/>
  <c r="BL64" i="31"/>
  <c r="G64" i="31"/>
  <c r="K64" i="31"/>
  <c r="O64" i="31"/>
  <c r="S64" i="31"/>
  <c r="W64" i="31"/>
  <c r="AA64" i="31"/>
  <c r="AE64" i="31"/>
  <c r="AI64" i="31"/>
  <c r="AM64" i="31"/>
  <c r="AQ64" i="31"/>
  <c r="AU64" i="31"/>
  <c r="AY64" i="31"/>
  <c r="BC64" i="31"/>
  <c r="BG64" i="31"/>
  <c r="BK64" i="31"/>
  <c r="D64" i="31"/>
  <c r="H64" i="31"/>
  <c r="L64" i="31"/>
  <c r="P64" i="31"/>
  <c r="T64" i="31"/>
  <c r="X64" i="31"/>
  <c r="AB64" i="31"/>
  <c r="AF64" i="31"/>
  <c r="AJ64" i="31"/>
  <c r="AN64" i="31"/>
  <c r="AR64" i="31"/>
  <c r="AV64" i="31"/>
  <c r="E64" i="31"/>
  <c r="I64" i="31"/>
  <c r="M64" i="31"/>
  <c r="Q64" i="31"/>
  <c r="U64" i="31"/>
  <c r="Y64" i="31"/>
  <c r="AC64" i="31"/>
  <c r="AG64" i="31"/>
  <c r="AK64" i="31"/>
  <c r="AO64" i="31"/>
  <c r="AS64" i="31"/>
  <c r="AW64" i="31"/>
  <c r="BA64" i="31"/>
  <c r="BE64" i="31"/>
  <c r="BI64" i="31"/>
  <c r="BR174" i="33"/>
  <c r="BQ174" i="33"/>
  <c r="BP174" i="33"/>
  <c r="BO174" i="33"/>
  <c r="BN174" i="33"/>
  <c r="BM174" i="33"/>
  <c r="BL174" i="33"/>
  <c r="BK174" i="33"/>
  <c r="BJ174" i="33"/>
  <c r="BI174" i="33"/>
  <c r="BH174" i="33"/>
  <c r="BG174" i="33"/>
  <c r="BF174" i="33"/>
  <c r="BE174" i="33"/>
  <c r="BD174" i="33"/>
  <c r="BC174" i="33"/>
  <c r="BB174" i="33"/>
  <c r="BA174" i="33"/>
  <c r="AZ174" i="33"/>
  <c r="AY174" i="33"/>
  <c r="AX174" i="33"/>
  <c r="AW174" i="33"/>
  <c r="AV174" i="33"/>
  <c r="AU174" i="33"/>
  <c r="AT174" i="33"/>
  <c r="AS174" i="33"/>
  <c r="AR174" i="33"/>
  <c r="AQ174" i="33"/>
  <c r="AP174" i="33"/>
  <c r="AO174" i="33"/>
  <c r="AN174" i="33"/>
  <c r="AM174" i="33"/>
  <c r="AL174" i="33"/>
  <c r="AK174" i="33"/>
  <c r="AJ174" i="33"/>
  <c r="AI174" i="33"/>
  <c r="AH174" i="33"/>
  <c r="AG174" i="33"/>
  <c r="AF174" i="33"/>
  <c r="AE174" i="33"/>
  <c r="AD174" i="33"/>
  <c r="AC174" i="33"/>
  <c r="AB174" i="33"/>
  <c r="AA174" i="33"/>
  <c r="Z174" i="33"/>
  <c r="Y174" i="33"/>
  <c r="X174" i="33"/>
  <c r="W174" i="33"/>
  <c r="V174" i="33"/>
  <c r="U174" i="33"/>
  <c r="T174" i="33"/>
  <c r="S174" i="33"/>
  <c r="R174" i="33"/>
  <c r="Q174" i="33"/>
  <c r="D168" i="33" s="1"/>
  <c r="P174" i="33"/>
  <c r="O174" i="33"/>
  <c r="N174" i="33"/>
  <c r="M174" i="33"/>
  <c r="L174" i="33"/>
  <c r="K174" i="33"/>
  <c r="J174" i="33"/>
  <c r="I174" i="33"/>
  <c r="H174" i="33"/>
  <c r="F174" i="33"/>
  <c r="E174" i="33"/>
  <c r="D192" i="33"/>
  <c r="D190" i="33"/>
  <c r="D189" i="33"/>
  <c r="D187" i="33"/>
  <c r="D186" i="33"/>
  <c r="D185" i="33"/>
  <c r="D184" i="33"/>
  <c r="D183" i="33"/>
  <c r="D182" i="33"/>
  <c r="D181" i="33"/>
  <c r="D180" i="33"/>
  <c r="D179" i="33"/>
  <c r="D178" i="33"/>
  <c r="D177" i="33"/>
  <c r="D176" i="33"/>
  <c r="D175" i="33"/>
  <c r="B193" i="33"/>
  <c r="B192" i="33"/>
  <c r="B191" i="33"/>
  <c r="B190" i="33"/>
  <c r="B189" i="33"/>
  <c r="B188" i="33"/>
  <c r="B187" i="33"/>
  <c r="B186" i="33"/>
  <c r="B185" i="33"/>
  <c r="B184" i="33"/>
  <c r="B183" i="33"/>
  <c r="B182" i="33"/>
  <c r="B181" i="33"/>
  <c r="B180" i="33"/>
  <c r="B179" i="33"/>
  <c r="B178" i="33"/>
  <c r="B177" i="33"/>
  <c r="B176" i="33"/>
  <c r="B175" i="33"/>
  <c r="D170" i="33"/>
  <c r="D169" i="33"/>
  <c r="D167" i="33"/>
  <c r="D165" i="33"/>
  <c r="D163" i="33"/>
  <c r="D162" i="33"/>
  <c r="D161" i="33"/>
  <c r="D160" i="33"/>
  <c r="D159" i="33"/>
  <c r="D158" i="33"/>
  <c r="D157" i="33"/>
  <c r="D156" i="33"/>
  <c r="D155" i="33"/>
  <c r="D154" i="33"/>
  <c r="D153" i="33"/>
  <c r="D152" i="33"/>
  <c r="D151" i="33"/>
  <c r="D150" i="33"/>
  <c r="D149" i="33"/>
  <c r="D148" i="33"/>
  <c r="D147" i="33"/>
  <c r="B165" i="33"/>
  <c r="B164" i="33"/>
  <c r="B163" i="33"/>
  <c r="B162" i="33"/>
  <c r="B161" i="33"/>
  <c r="B160" i="33"/>
  <c r="B159" i="33"/>
  <c r="B158" i="33"/>
  <c r="B157" i="33"/>
  <c r="B156" i="33"/>
  <c r="B155" i="33"/>
  <c r="B154" i="33"/>
  <c r="B153" i="33"/>
  <c r="B152" i="33"/>
  <c r="B151" i="33"/>
  <c r="B150" i="33"/>
  <c r="B149" i="33"/>
  <c r="B148" i="33"/>
  <c r="B147" i="33"/>
  <c r="BR140" i="33"/>
  <c r="BQ140" i="33"/>
  <c r="BP140" i="33"/>
  <c r="BO140" i="33"/>
  <c r="BN140" i="33"/>
  <c r="BM140" i="33"/>
  <c r="BL140" i="33"/>
  <c r="BK140" i="33"/>
  <c r="BJ140" i="33"/>
  <c r="BI140" i="33"/>
  <c r="BH140" i="33"/>
  <c r="BG140" i="33"/>
  <c r="BF140" i="33"/>
  <c r="BE140" i="33"/>
  <c r="BD140" i="33"/>
  <c r="BC140" i="33"/>
  <c r="BB140" i="33"/>
  <c r="BA140" i="33"/>
  <c r="AZ140" i="33"/>
  <c r="AY140" i="33"/>
  <c r="AX140" i="33"/>
  <c r="AW140" i="33"/>
  <c r="AV140" i="33"/>
  <c r="AU140" i="33"/>
  <c r="AT140" i="33"/>
  <c r="AS140" i="33"/>
  <c r="AR140" i="33"/>
  <c r="AQ140" i="33"/>
  <c r="AP140" i="33"/>
  <c r="AO140" i="33"/>
  <c r="AN140" i="33"/>
  <c r="AM140" i="33"/>
  <c r="AL140" i="33"/>
  <c r="AK140" i="33"/>
  <c r="AJ140" i="33"/>
  <c r="AI140" i="33"/>
  <c r="AH140" i="33"/>
  <c r="AG140" i="33"/>
  <c r="AF140" i="33"/>
  <c r="AE140" i="33"/>
  <c r="AD140" i="33"/>
  <c r="AC140" i="33"/>
  <c r="AB140" i="33"/>
  <c r="AA140" i="33"/>
  <c r="Z140" i="33"/>
  <c r="Y140" i="33"/>
  <c r="X140" i="33"/>
  <c r="W140" i="33"/>
  <c r="V140" i="33"/>
  <c r="U140" i="33"/>
  <c r="T140" i="33"/>
  <c r="S140" i="33"/>
  <c r="R140" i="33"/>
  <c r="Q140" i="33"/>
  <c r="P140" i="33"/>
  <c r="O140" i="33"/>
  <c r="N140" i="33"/>
  <c r="M140" i="33"/>
  <c r="L140" i="33"/>
  <c r="K140" i="33"/>
  <c r="J140" i="33"/>
  <c r="I140" i="33"/>
  <c r="H140" i="33"/>
  <c r="G140" i="33"/>
  <c r="F140" i="33"/>
  <c r="E140" i="33"/>
  <c r="D139" i="33"/>
  <c r="D138" i="33"/>
  <c r="D137" i="33"/>
  <c r="D135" i="33"/>
  <c r="BR132" i="33"/>
  <c r="BQ132" i="33"/>
  <c r="BP132" i="33"/>
  <c r="BO132" i="33"/>
  <c r="BN132" i="33"/>
  <c r="BM132" i="33"/>
  <c r="BL132" i="33"/>
  <c r="BK132" i="33"/>
  <c r="BJ132" i="33"/>
  <c r="BI132" i="33"/>
  <c r="BH132" i="33"/>
  <c r="BG132" i="33"/>
  <c r="BF132" i="33"/>
  <c r="BE132" i="33"/>
  <c r="BD132" i="33"/>
  <c r="BC132" i="33"/>
  <c r="BB132" i="33"/>
  <c r="BA132" i="33"/>
  <c r="AZ132" i="33"/>
  <c r="AY132" i="33"/>
  <c r="AX132" i="33"/>
  <c r="AW132" i="33"/>
  <c r="AV132" i="33"/>
  <c r="AU132" i="33"/>
  <c r="AT132" i="33"/>
  <c r="AS132" i="33"/>
  <c r="AR132" i="33"/>
  <c r="AQ132" i="33"/>
  <c r="AP132" i="33"/>
  <c r="AO132" i="33"/>
  <c r="AN132" i="33"/>
  <c r="AM132" i="33"/>
  <c r="AL132" i="33"/>
  <c r="AK132" i="33"/>
  <c r="AJ132" i="33"/>
  <c r="AI132" i="33"/>
  <c r="AH132" i="33"/>
  <c r="AG132" i="33"/>
  <c r="AF132" i="33"/>
  <c r="AE132" i="33"/>
  <c r="AD132" i="33"/>
  <c r="AC132" i="33"/>
  <c r="AB132" i="33"/>
  <c r="AA132" i="33"/>
  <c r="Z132" i="33"/>
  <c r="Y132" i="33"/>
  <c r="X132" i="33"/>
  <c r="W132" i="33"/>
  <c r="V132" i="33"/>
  <c r="U132" i="33"/>
  <c r="T132" i="33"/>
  <c r="S132" i="33"/>
  <c r="R132" i="33"/>
  <c r="Q132" i="33"/>
  <c r="P132" i="33"/>
  <c r="O132" i="33"/>
  <c r="N132" i="33"/>
  <c r="M132" i="33"/>
  <c r="L132" i="33"/>
  <c r="K132" i="33"/>
  <c r="J132" i="33"/>
  <c r="I132" i="33"/>
  <c r="H132" i="33"/>
  <c r="G132" i="33"/>
  <c r="F132" i="33"/>
  <c r="E132" i="33"/>
  <c r="D131" i="33"/>
  <c r="D130" i="33"/>
  <c r="D129" i="33"/>
  <c r="D128" i="33"/>
  <c r="D127" i="33"/>
  <c r="D85" i="33"/>
  <c r="D84" i="33"/>
  <c r="D83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W142" i="33" l="1"/>
  <c r="W214" i="33" s="1"/>
  <c r="BJ142" i="33"/>
  <c r="BJ214" i="33" s="1"/>
  <c r="BC142" i="33"/>
  <c r="BC214" i="33" s="1"/>
  <c r="AD142" i="33"/>
  <c r="AD214" i="33" s="1"/>
  <c r="K142" i="33"/>
  <c r="K214" i="33" s="1"/>
  <c r="S142" i="33"/>
  <c r="S214" i="33" s="1"/>
  <c r="AA142" i="33"/>
  <c r="AA214" i="33" s="1"/>
  <c r="AI142" i="33"/>
  <c r="AI214" i="33" s="1"/>
  <c r="BO142" i="33"/>
  <c r="BO214" i="33" s="1"/>
  <c r="G142" i="33"/>
  <c r="G214" i="33" s="1"/>
  <c r="O142" i="33"/>
  <c r="O214" i="33" s="1"/>
  <c r="AE142" i="33"/>
  <c r="AE214" i="33" s="1"/>
  <c r="AM142" i="33"/>
  <c r="AM214" i="33" s="1"/>
  <c r="AU142" i="33"/>
  <c r="AU214" i="33" s="1"/>
  <c r="BK142" i="33"/>
  <c r="BK214" i="33" s="1"/>
  <c r="I142" i="33"/>
  <c r="I214" i="33" s="1"/>
  <c r="Q142" i="33"/>
  <c r="Y142" i="33"/>
  <c r="Y214" i="33" s="1"/>
  <c r="AG142" i="33"/>
  <c r="AG214" i="33" s="1"/>
  <c r="AO142" i="33"/>
  <c r="AO214" i="33" s="1"/>
  <c r="AW142" i="33"/>
  <c r="AW214" i="33" s="1"/>
  <c r="BE142" i="33"/>
  <c r="BE214" i="33" s="1"/>
  <c r="BM142" i="33"/>
  <c r="BM214" i="33" s="1"/>
  <c r="F142" i="33"/>
  <c r="F214" i="33" s="1"/>
  <c r="N142" i="33"/>
  <c r="N214" i="33" s="1"/>
  <c r="V142" i="33"/>
  <c r="V214" i="33" s="1"/>
  <c r="AL142" i="33"/>
  <c r="AL214" i="33" s="1"/>
  <c r="AT142" i="33"/>
  <c r="AT214" i="33" s="1"/>
  <c r="BB142" i="33"/>
  <c r="BB214" i="33" s="1"/>
  <c r="BR142" i="33"/>
  <c r="BR214" i="33" s="1"/>
  <c r="AB142" i="33"/>
  <c r="AB214" i="33" s="1"/>
  <c r="AZ142" i="33"/>
  <c r="AZ214" i="33" s="1"/>
  <c r="E142" i="33"/>
  <c r="E214" i="33" s="1"/>
  <c r="M142" i="33"/>
  <c r="M214" i="33" s="1"/>
  <c r="U142" i="33"/>
  <c r="U214" i="33" s="1"/>
  <c r="AC142" i="33"/>
  <c r="AC214" i="33" s="1"/>
  <c r="AK142" i="33"/>
  <c r="AK214" i="33" s="1"/>
  <c r="AS142" i="33"/>
  <c r="AS214" i="33" s="1"/>
  <c r="BA142" i="33"/>
  <c r="BA214" i="33" s="1"/>
  <c r="BI142" i="33"/>
  <c r="BI214" i="33" s="1"/>
  <c r="BQ142" i="33"/>
  <c r="BQ214" i="33" s="1"/>
  <c r="H142" i="33"/>
  <c r="H214" i="33" s="1"/>
  <c r="P142" i="33"/>
  <c r="P214" i="33" s="1"/>
  <c r="X142" i="33"/>
  <c r="X214" i="33" s="1"/>
  <c r="AF142" i="33"/>
  <c r="AF214" i="33" s="1"/>
  <c r="AN142" i="33"/>
  <c r="AN214" i="33" s="1"/>
  <c r="AV142" i="33"/>
  <c r="AV214" i="33" s="1"/>
  <c r="BD142" i="33"/>
  <c r="BD214" i="33" s="1"/>
  <c r="BL142" i="33"/>
  <c r="BL214" i="33" s="1"/>
  <c r="D174" i="33"/>
  <c r="T142" i="33"/>
  <c r="T214" i="33" s="1"/>
  <c r="AJ142" i="33"/>
  <c r="AJ214" i="33" s="1"/>
  <c r="BH142" i="33"/>
  <c r="BH214" i="33" s="1"/>
  <c r="BP142" i="33"/>
  <c r="BP214" i="33" s="1"/>
  <c r="L142" i="33"/>
  <c r="L214" i="33" s="1"/>
  <c r="AR142" i="33"/>
  <c r="AR214" i="33" s="1"/>
  <c r="J142" i="33"/>
  <c r="J214" i="33" s="1"/>
  <c r="R142" i="33"/>
  <c r="R214" i="33" s="1"/>
  <c r="Z142" i="33"/>
  <c r="Z214" i="33" s="1"/>
  <c r="AH142" i="33"/>
  <c r="AH214" i="33" s="1"/>
  <c r="AP142" i="33"/>
  <c r="AP214" i="33" s="1"/>
  <c r="AX142" i="33"/>
  <c r="AX214" i="33" s="1"/>
  <c r="BF142" i="33"/>
  <c r="BF214" i="33" s="1"/>
  <c r="BN142" i="33"/>
  <c r="BN214" i="33" s="1"/>
  <c r="AQ142" i="33"/>
  <c r="AQ214" i="33" s="1"/>
  <c r="AY142" i="33"/>
  <c r="AY214" i="33" s="1"/>
  <c r="BG142" i="33"/>
  <c r="BG214" i="33" s="1"/>
  <c r="D132" i="33"/>
  <c r="Q214" i="33" l="1"/>
  <c r="D136" i="33"/>
  <c r="D140" i="33" s="1"/>
  <c r="D142" i="33" s="1"/>
  <c r="I100" i="33" l="1"/>
  <c r="H100" i="33"/>
  <c r="G100" i="33"/>
  <c r="F100" i="33"/>
  <c r="E100" i="33"/>
  <c r="I88" i="33"/>
  <c r="H88" i="33"/>
  <c r="B9" i="1"/>
  <c r="G88" i="33" l="1"/>
  <c r="F88" i="33"/>
  <c r="E88" i="33"/>
  <c r="J9" i="7"/>
  <c r="J7" i="7"/>
  <c r="J8" i="7" s="1"/>
  <c r="J7" i="33" l="1"/>
  <c r="F13" i="7"/>
  <c r="F67" i="31" l="1"/>
  <c r="D20" i="31"/>
  <c r="I8" i="33"/>
  <c r="I7" i="33"/>
  <c r="J8" i="33"/>
  <c r="BR100" i="33"/>
  <c r="BQ100" i="33"/>
  <c r="BP100" i="33"/>
  <c r="BO100" i="33"/>
  <c r="BN100" i="33"/>
  <c r="BM100" i="33"/>
  <c r="BL100" i="33"/>
  <c r="BK100" i="33"/>
  <c r="BJ100" i="33"/>
  <c r="BI100" i="33"/>
  <c r="BH100" i="33"/>
  <c r="BG100" i="33"/>
  <c r="BF100" i="33"/>
  <c r="BE100" i="33"/>
  <c r="BD100" i="33"/>
  <c r="BC100" i="33"/>
  <c r="BB100" i="33"/>
  <c r="BA100" i="33"/>
  <c r="AZ100" i="33"/>
  <c r="AY100" i="33"/>
  <c r="AX100" i="33"/>
  <c r="AW100" i="33"/>
  <c r="AV100" i="33"/>
  <c r="AU100" i="33"/>
  <c r="AT100" i="33"/>
  <c r="AS100" i="33"/>
  <c r="AR100" i="33"/>
  <c r="AQ100" i="33"/>
  <c r="AP100" i="33"/>
  <c r="AO100" i="33"/>
  <c r="AN100" i="33"/>
  <c r="AM100" i="33"/>
  <c r="AL100" i="33"/>
  <c r="AK100" i="33"/>
  <c r="AJ100" i="33"/>
  <c r="AI100" i="33"/>
  <c r="AH100" i="33"/>
  <c r="AG100" i="33"/>
  <c r="AF100" i="33"/>
  <c r="AE100" i="33"/>
  <c r="AD100" i="33"/>
  <c r="AC100" i="33"/>
  <c r="AB100" i="33"/>
  <c r="AA100" i="33"/>
  <c r="Z100" i="33"/>
  <c r="Y100" i="33"/>
  <c r="X100" i="33"/>
  <c r="W100" i="33"/>
  <c r="V100" i="33"/>
  <c r="U100" i="33"/>
  <c r="T100" i="33"/>
  <c r="S100" i="33"/>
  <c r="R100" i="33"/>
  <c r="Q100" i="33"/>
  <c r="P100" i="33"/>
  <c r="O100" i="33"/>
  <c r="N100" i="33"/>
  <c r="M100" i="33"/>
  <c r="L100" i="33"/>
  <c r="K100" i="33"/>
  <c r="J100" i="33"/>
  <c r="D112" i="33"/>
  <c r="D111" i="33"/>
  <c r="D119" i="33"/>
  <c r="D118" i="33"/>
  <c r="D109" i="33"/>
  <c r="D104" i="33"/>
  <c r="D103" i="33"/>
  <c r="D102" i="33"/>
  <c r="B119" i="33"/>
  <c r="B118" i="33"/>
  <c r="B117" i="33"/>
  <c r="B116" i="33"/>
  <c r="B115" i="33"/>
  <c r="B114" i="33"/>
  <c r="B113" i="33"/>
  <c r="B112" i="33"/>
  <c r="B111" i="33"/>
  <c r="B110" i="33"/>
  <c r="B109" i="33"/>
  <c r="B108" i="33"/>
  <c r="B107" i="33"/>
  <c r="B106" i="33"/>
  <c r="B105" i="33"/>
  <c r="B104" i="33"/>
  <c r="B103" i="33"/>
  <c r="B102" i="33"/>
  <c r="B101" i="33"/>
  <c r="D87" i="33"/>
  <c r="D86" i="33"/>
  <c r="BR88" i="33"/>
  <c r="BQ88" i="33"/>
  <c r="BP88" i="33"/>
  <c r="BO88" i="33"/>
  <c r="BN88" i="33"/>
  <c r="BM88" i="33"/>
  <c r="BL88" i="33"/>
  <c r="BK88" i="33"/>
  <c r="BJ88" i="33"/>
  <c r="BI88" i="33"/>
  <c r="BH88" i="33"/>
  <c r="BG88" i="33"/>
  <c r="BF88" i="33"/>
  <c r="BE88" i="33"/>
  <c r="BD88" i="33"/>
  <c r="BC88" i="33"/>
  <c r="BB88" i="33"/>
  <c r="BA88" i="33"/>
  <c r="AZ88" i="33"/>
  <c r="AY88" i="33"/>
  <c r="AX88" i="33"/>
  <c r="AW88" i="33"/>
  <c r="AV88" i="33"/>
  <c r="AU88" i="33"/>
  <c r="AT88" i="33"/>
  <c r="AS88" i="33"/>
  <c r="AR88" i="33"/>
  <c r="AQ88" i="33"/>
  <c r="AP88" i="33"/>
  <c r="AO88" i="33"/>
  <c r="AN88" i="33"/>
  <c r="AM88" i="33"/>
  <c r="AL88" i="33"/>
  <c r="AK88" i="33"/>
  <c r="AJ88" i="33"/>
  <c r="AI88" i="33"/>
  <c r="AH88" i="33"/>
  <c r="AG88" i="33"/>
  <c r="AF88" i="33"/>
  <c r="AE88" i="33"/>
  <c r="AD88" i="33"/>
  <c r="AC88" i="33"/>
  <c r="AB88" i="33"/>
  <c r="AA88" i="33"/>
  <c r="Z88" i="33"/>
  <c r="Y88" i="33"/>
  <c r="X88" i="33"/>
  <c r="W88" i="33"/>
  <c r="V88" i="33"/>
  <c r="U88" i="33"/>
  <c r="T88" i="33"/>
  <c r="S88" i="33"/>
  <c r="R88" i="33"/>
  <c r="Q88" i="33"/>
  <c r="P88" i="33"/>
  <c r="O88" i="33"/>
  <c r="N88" i="33"/>
  <c r="M88" i="33"/>
  <c r="L88" i="33"/>
  <c r="K88" i="33"/>
  <c r="B6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H8" i="33" l="1"/>
  <c r="I11" i="33"/>
  <c r="D21" i="31"/>
  <c r="D22" i="31" s="1"/>
  <c r="J166" i="33"/>
  <c r="J146" i="33" s="1"/>
  <c r="I166" i="33"/>
  <c r="I146" i="33" s="1"/>
  <c r="G67" i="31"/>
  <c r="J88" i="33"/>
  <c r="D61" i="33"/>
  <c r="K7" i="33"/>
  <c r="J11" i="33"/>
  <c r="J12" i="33" s="1"/>
  <c r="J10" i="33"/>
  <c r="H7" i="33"/>
  <c r="I10" i="33"/>
  <c r="D116" i="33"/>
  <c r="D113" i="33"/>
  <c r="D110" i="33"/>
  <c r="D108" i="33"/>
  <c r="D107" i="33"/>
  <c r="D106" i="33"/>
  <c r="D105" i="33"/>
  <c r="D56" i="33"/>
  <c r="J54" i="33" s="1"/>
  <c r="C56" i="33"/>
  <c r="C55" i="33"/>
  <c r="C54" i="33"/>
  <c r="C51" i="33"/>
  <c r="C50" i="33"/>
  <c r="C49" i="33"/>
  <c r="C48" i="33"/>
  <c r="D47" i="33"/>
  <c r="C47" i="33"/>
  <c r="C46" i="33"/>
  <c r="C45" i="33"/>
  <c r="C44" i="33"/>
  <c r="C43" i="33"/>
  <c r="C42" i="33"/>
  <c r="C41" i="33"/>
  <c r="C40" i="33"/>
  <c r="C39" i="33"/>
  <c r="C38" i="33"/>
  <c r="B13" i="33"/>
  <c r="H166" i="33" l="1"/>
  <c r="H146" i="33" s="1"/>
  <c r="E20" i="31"/>
  <c r="F7" i="33"/>
  <c r="G166" i="33"/>
  <c r="G146" i="33" s="1"/>
  <c r="I215" i="33"/>
  <c r="I171" i="33"/>
  <c r="J215" i="33"/>
  <c r="J171" i="33"/>
  <c r="H67" i="31"/>
  <c r="H10" i="33"/>
  <c r="H11" i="33"/>
  <c r="F8" i="33"/>
  <c r="G10" i="33"/>
  <c r="G11" i="33"/>
  <c r="K8" i="33"/>
  <c r="E21" i="31" s="1"/>
  <c r="E22" i="31" s="1"/>
  <c r="G215" i="33" l="1"/>
  <c r="G171" i="33"/>
  <c r="E7" i="33"/>
  <c r="F166" i="33"/>
  <c r="F146" i="33" s="1"/>
  <c r="K166" i="33"/>
  <c r="K146" i="33" s="1"/>
  <c r="H215" i="33"/>
  <c r="H171" i="33"/>
  <c r="I67" i="31"/>
  <c r="K10" i="33"/>
  <c r="K11" i="33"/>
  <c r="K12" i="33" s="1"/>
  <c r="L7" i="33"/>
  <c r="E8" i="33"/>
  <c r="F11" i="33"/>
  <c r="F10" i="33"/>
  <c r="D19" i="7"/>
  <c r="K215" i="33" l="1"/>
  <c r="K171" i="33"/>
  <c r="F215" i="33"/>
  <c r="F171" i="33"/>
  <c r="E166" i="33"/>
  <c r="F20" i="31"/>
  <c r="J67" i="31"/>
  <c r="E11" i="33"/>
  <c r="E10" i="33"/>
  <c r="L8" i="33"/>
  <c r="F21" i="31" s="1"/>
  <c r="F22" i="31" s="1"/>
  <c r="O2" i="32"/>
  <c r="L166" i="33" l="1"/>
  <c r="L146" i="33" s="1"/>
  <c r="L215" i="33" s="1"/>
  <c r="E146" i="33"/>
  <c r="K67" i="31"/>
  <c r="M7" i="33"/>
  <c r="L11" i="33"/>
  <c r="L12" i="33" s="1"/>
  <c r="L10" i="33"/>
  <c r="F20" i="7"/>
  <c r="L171" i="33" l="1"/>
  <c r="G20" i="31"/>
  <c r="E171" i="33"/>
  <c r="E215" i="33"/>
  <c r="L67" i="31"/>
  <c r="M8" i="33"/>
  <c r="G21" i="31" s="1"/>
  <c r="G22" i="31" s="1"/>
  <c r="N24" i="7"/>
  <c r="M166" i="33" l="1"/>
  <c r="M67" i="31"/>
  <c r="N7" i="33"/>
  <c r="M11" i="33"/>
  <c r="M12" i="33" s="1"/>
  <c r="M10" i="33"/>
  <c r="H20" i="31" l="1"/>
  <c r="M146" i="33"/>
  <c r="N67" i="31"/>
  <c r="N8" i="33"/>
  <c r="H21" i="31" s="1"/>
  <c r="H22" i="31" s="1"/>
  <c r="J16" i="7"/>
  <c r="J5" i="7" s="1"/>
  <c r="D14" i="7"/>
  <c r="J17" i="7"/>
  <c r="D17" i="7"/>
  <c r="F15" i="7"/>
  <c r="D16" i="7"/>
  <c r="M215" i="33" l="1"/>
  <c r="M171" i="33"/>
  <c r="N166" i="33"/>
  <c r="O67" i="31"/>
  <c r="N13" i="33"/>
  <c r="H23" i="31" s="1"/>
  <c r="J4" i="7"/>
  <c r="J13" i="33"/>
  <c r="D23" i="31" s="1"/>
  <c r="K13" i="33"/>
  <c r="E23" i="31" s="1"/>
  <c r="L13" i="33"/>
  <c r="F23" i="31" s="1"/>
  <c r="M13" i="33"/>
  <c r="G23" i="31" s="1"/>
  <c r="O7" i="33"/>
  <c r="N11" i="33"/>
  <c r="N12" i="33" s="1"/>
  <c r="N10" i="33"/>
  <c r="D12" i="7"/>
  <c r="L24" i="7"/>
  <c r="P24" i="7" s="1"/>
  <c r="D18" i="7"/>
  <c r="J13" i="7"/>
  <c r="D13" i="7"/>
  <c r="D15" i="7" s="1"/>
  <c r="I20" i="31" l="1"/>
  <c r="N146" i="33"/>
  <c r="P67" i="31"/>
  <c r="O8" i="33"/>
  <c r="O166" i="33" s="1"/>
  <c r="O24" i="7"/>
  <c r="L25" i="7"/>
  <c r="P25" i="7" s="1"/>
  <c r="G24" i="7"/>
  <c r="Q24" i="7" s="1"/>
  <c r="F24" i="7"/>
  <c r="J15" i="7"/>
  <c r="O146" i="33" l="1"/>
  <c r="N215" i="33"/>
  <c r="N171" i="33"/>
  <c r="O13" i="33"/>
  <c r="I21" i="31"/>
  <c r="I22" i="31" s="1"/>
  <c r="Q67" i="31"/>
  <c r="P7" i="33"/>
  <c r="O10" i="33"/>
  <c r="O11" i="33"/>
  <c r="O12" i="33" s="1"/>
  <c r="O25" i="7"/>
  <c r="I24" i="7"/>
  <c r="H24" i="7"/>
  <c r="G25" i="7"/>
  <c r="B24" i="7"/>
  <c r="R24" i="7" s="1"/>
  <c r="L26" i="7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J20" i="31" l="1"/>
  <c r="O215" i="33"/>
  <c r="O171" i="33"/>
  <c r="I23" i="31"/>
  <c r="R67" i="31"/>
  <c r="P8" i="33"/>
  <c r="P166" i="33" s="1"/>
  <c r="G26" i="7"/>
  <c r="Q26" i="7" s="1"/>
  <c r="Q25" i="7"/>
  <c r="I25" i="7"/>
  <c r="H25" i="7"/>
  <c r="D24" i="7"/>
  <c r="C24" i="7"/>
  <c r="B25" i="7"/>
  <c r="R25" i="7" s="1"/>
  <c r="L46" i="7"/>
  <c r="P146" i="33" l="1"/>
  <c r="S67" i="31"/>
  <c r="P13" i="33"/>
  <c r="J21" i="31"/>
  <c r="J22" i="31" s="1"/>
  <c r="Q7" i="33"/>
  <c r="P10" i="33"/>
  <c r="P11" i="33"/>
  <c r="P12" i="33" s="1"/>
  <c r="H26" i="7"/>
  <c r="I26" i="7"/>
  <c r="G27" i="7"/>
  <c r="Q27" i="7" s="1"/>
  <c r="D25" i="7"/>
  <c r="C25" i="7"/>
  <c r="E24" i="7"/>
  <c r="B26" i="7"/>
  <c r="L47" i="7"/>
  <c r="K20" i="31" l="1"/>
  <c r="P215" i="33"/>
  <c r="P171" i="33"/>
  <c r="J23" i="31"/>
  <c r="T67" i="31"/>
  <c r="E25" i="7"/>
  <c r="F25" i="7" s="1"/>
  <c r="R26" i="7"/>
  <c r="Q8" i="33"/>
  <c r="Q166" i="33" s="1"/>
  <c r="Q146" i="33" s="1"/>
  <c r="G28" i="7"/>
  <c r="Q28" i="7" s="1"/>
  <c r="H27" i="7"/>
  <c r="I27" i="7"/>
  <c r="D26" i="7"/>
  <c r="C26" i="7"/>
  <c r="R27" i="7"/>
  <c r="L48" i="7"/>
  <c r="Q215" i="33" l="1"/>
  <c r="Q171" i="33"/>
  <c r="D164" i="33" s="1"/>
  <c r="Q13" i="33"/>
  <c r="K21" i="31"/>
  <c r="K22" i="31" s="1"/>
  <c r="U67" i="31"/>
  <c r="R7" i="33"/>
  <c r="Q11" i="33"/>
  <c r="Q12" i="33" s="1"/>
  <c r="Q10" i="33"/>
  <c r="G29" i="7"/>
  <c r="Q29" i="7" s="1"/>
  <c r="I28" i="7"/>
  <c r="H28" i="7"/>
  <c r="C27" i="7"/>
  <c r="D27" i="7"/>
  <c r="E26" i="7"/>
  <c r="F26" i="7" s="1"/>
  <c r="B28" i="7"/>
  <c r="R28" i="7" s="1"/>
  <c r="L49" i="7"/>
  <c r="L20" i="31" l="1"/>
  <c r="K23" i="31"/>
  <c r="R8" i="33"/>
  <c r="R166" i="33" s="1"/>
  <c r="R146" i="33" s="1"/>
  <c r="H29" i="7"/>
  <c r="I29" i="7"/>
  <c r="G30" i="7"/>
  <c r="Q30" i="7" s="1"/>
  <c r="D28" i="7"/>
  <c r="C28" i="7"/>
  <c r="E27" i="7"/>
  <c r="F27" i="7" s="1"/>
  <c r="B29" i="7"/>
  <c r="R29" i="7" s="1"/>
  <c r="L50" i="7"/>
  <c r="R215" i="33" l="1"/>
  <c r="R171" i="33"/>
  <c r="R13" i="33"/>
  <c r="L21" i="31"/>
  <c r="L22" i="31" s="1"/>
  <c r="S7" i="33"/>
  <c r="R10" i="33"/>
  <c r="R11" i="33"/>
  <c r="R12" i="33" s="1"/>
  <c r="H30" i="7"/>
  <c r="I30" i="7"/>
  <c r="G31" i="7"/>
  <c r="Q31" i="7" s="1"/>
  <c r="J38" i="33"/>
  <c r="C29" i="7"/>
  <c r="D29" i="7"/>
  <c r="E28" i="7"/>
  <c r="F28" i="7" s="1"/>
  <c r="B30" i="7"/>
  <c r="R30" i="7" s="1"/>
  <c r="L51" i="7"/>
  <c r="M20" i="31" l="1"/>
  <c r="L23" i="31"/>
  <c r="S8" i="33"/>
  <c r="S166" i="33" s="1"/>
  <c r="S146" i="33" s="1"/>
  <c r="H31" i="7"/>
  <c r="I31" i="7"/>
  <c r="G32" i="7"/>
  <c r="Q32" i="7" s="1"/>
  <c r="J41" i="33"/>
  <c r="J42" i="33"/>
  <c r="D30" i="7"/>
  <c r="C30" i="7"/>
  <c r="E29" i="7"/>
  <c r="F29" i="7" s="1"/>
  <c r="B31" i="7"/>
  <c r="R31" i="7" s="1"/>
  <c r="L52" i="7"/>
  <c r="S215" i="33" l="1"/>
  <c r="S171" i="33"/>
  <c r="S13" i="33"/>
  <c r="M21" i="31"/>
  <c r="M22" i="31" s="1"/>
  <c r="T7" i="33"/>
  <c r="S11" i="33"/>
  <c r="S12" i="33" s="1"/>
  <c r="S10" i="33"/>
  <c r="G33" i="7"/>
  <c r="Q33" i="7" s="1"/>
  <c r="I32" i="7"/>
  <c r="H32" i="7"/>
  <c r="K38" i="33"/>
  <c r="D31" i="7"/>
  <c r="C31" i="7"/>
  <c r="E30" i="7"/>
  <c r="F30" i="7" s="1"/>
  <c r="B32" i="7"/>
  <c r="R32" i="7" s="1"/>
  <c r="L53" i="7"/>
  <c r="N20" i="31" l="1"/>
  <c r="M23" i="31"/>
  <c r="B33" i="7"/>
  <c r="R33" i="7" s="1"/>
  <c r="T8" i="33"/>
  <c r="T166" i="33" s="1"/>
  <c r="T146" i="33" s="1"/>
  <c r="G34" i="7"/>
  <c r="Q34" i="7" s="1"/>
  <c r="H33" i="7"/>
  <c r="I33" i="7"/>
  <c r="K41" i="33"/>
  <c r="K42" i="33"/>
  <c r="D32" i="7"/>
  <c r="C32" i="7"/>
  <c r="E31" i="7"/>
  <c r="F31" i="7" s="1"/>
  <c r="L54" i="7"/>
  <c r="T215" i="33" l="1"/>
  <c r="T171" i="33"/>
  <c r="T13" i="33"/>
  <c r="N21" i="31"/>
  <c r="N22" i="31" s="1"/>
  <c r="E32" i="7"/>
  <c r="F32" i="7" s="1"/>
  <c r="C33" i="7"/>
  <c r="D33" i="7"/>
  <c r="U7" i="33"/>
  <c r="T11" i="33"/>
  <c r="T12" i="33" s="1"/>
  <c r="T10" i="33"/>
  <c r="B34" i="7"/>
  <c r="G35" i="7"/>
  <c r="Q35" i="7" s="1"/>
  <c r="H34" i="7"/>
  <c r="I34" i="7"/>
  <c r="L38" i="33"/>
  <c r="L55" i="7"/>
  <c r="O20" i="31" l="1"/>
  <c r="N23" i="31"/>
  <c r="E33" i="7"/>
  <c r="F33" i="7" s="1"/>
  <c r="R34" i="7"/>
  <c r="U8" i="33"/>
  <c r="U166" i="33" s="1"/>
  <c r="U146" i="33" s="1"/>
  <c r="C34" i="7"/>
  <c r="D34" i="7"/>
  <c r="B35" i="7"/>
  <c r="H35" i="7"/>
  <c r="I35" i="7"/>
  <c r="G36" i="7"/>
  <c r="Q36" i="7" s="1"/>
  <c r="L41" i="33"/>
  <c r="L42" i="33"/>
  <c r="L56" i="7"/>
  <c r="U215" i="33" l="1"/>
  <c r="U171" i="33"/>
  <c r="U13" i="33"/>
  <c r="O21" i="31"/>
  <c r="O22" i="31" s="1"/>
  <c r="C35" i="7"/>
  <c r="R35" i="7"/>
  <c r="V7" i="33"/>
  <c r="U11" i="33"/>
  <c r="U12" i="33" s="1"/>
  <c r="U10" i="33"/>
  <c r="D35" i="7"/>
  <c r="B36" i="7"/>
  <c r="E34" i="7"/>
  <c r="F34" i="7" s="1"/>
  <c r="I36" i="7"/>
  <c r="H36" i="7"/>
  <c r="G37" i="7"/>
  <c r="Q37" i="7" s="1"/>
  <c r="M38" i="33"/>
  <c r="L57" i="7"/>
  <c r="P20" i="31" l="1"/>
  <c r="O23" i="31"/>
  <c r="E35" i="7"/>
  <c r="F35" i="7" s="1"/>
  <c r="R36" i="7"/>
  <c r="V8" i="33"/>
  <c r="V166" i="33" s="1"/>
  <c r="V146" i="33" s="1"/>
  <c r="C36" i="7"/>
  <c r="D36" i="7"/>
  <c r="B37" i="7"/>
  <c r="E36" i="7" s="1"/>
  <c r="I37" i="7"/>
  <c r="G38" i="7"/>
  <c r="Q38" i="7" s="1"/>
  <c r="H37" i="7"/>
  <c r="M42" i="33"/>
  <c r="M41" i="33"/>
  <c r="L58" i="7"/>
  <c r="V215" i="33" l="1"/>
  <c r="V171" i="33"/>
  <c r="V13" i="33"/>
  <c r="P21" i="31"/>
  <c r="P22" i="31" s="1"/>
  <c r="T194" i="33"/>
  <c r="T199" i="33" s="1"/>
  <c r="H194" i="33"/>
  <c r="H199" i="33" s="1"/>
  <c r="J194" i="33"/>
  <c r="J199" i="33" s="1"/>
  <c r="I194" i="33"/>
  <c r="I199" i="33" s="1"/>
  <c r="F194" i="33"/>
  <c r="F199" i="33" s="1"/>
  <c r="O194" i="33"/>
  <c r="O199" i="33" s="1"/>
  <c r="R194" i="33"/>
  <c r="R199" i="33" s="1"/>
  <c r="V194" i="33"/>
  <c r="V199" i="33" s="1"/>
  <c r="L194" i="33"/>
  <c r="L199" i="33" s="1"/>
  <c r="G194" i="33"/>
  <c r="G199" i="33" s="1"/>
  <c r="U194" i="33"/>
  <c r="U199" i="33" s="1"/>
  <c r="N194" i="33"/>
  <c r="N199" i="33" s="1"/>
  <c r="K194" i="33"/>
  <c r="K199" i="33" s="1"/>
  <c r="Q194" i="33"/>
  <c r="M194" i="33"/>
  <c r="M199" i="33" s="1"/>
  <c r="S194" i="33"/>
  <c r="S199" i="33" s="1"/>
  <c r="E194" i="33"/>
  <c r="E199" i="33" s="1"/>
  <c r="P194" i="33"/>
  <c r="P199" i="33" s="1"/>
  <c r="W7" i="33"/>
  <c r="V11" i="33"/>
  <c r="V12" i="33" s="1"/>
  <c r="V10" i="33"/>
  <c r="F36" i="7"/>
  <c r="G39" i="7"/>
  <c r="Q39" i="7" s="1"/>
  <c r="I38" i="7"/>
  <c r="B38" i="7"/>
  <c r="D38" i="7" s="1"/>
  <c r="D37" i="7"/>
  <c r="C37" i="7"/>
  <c r="H38" i="7"/>
  <c r="N38" i="33"/>
  <c r="L59" i="7"/>
  <c r="Q20" i="31" l="1"/>
  <c r="Q223" i="33"/>
  <c r="Q199" i="33"/>
  <c r="F201" i="33"/>
  <c r="F223" i="33"/>
  <c r="N201" i="33"/>
  <c r="N223" i="33"/>
  <c r="I201" i="33"/>
  <c r="I223" i="33"/>
  <c r="U201" i="33"/>
  <c r="U223" i="33"/>
  <c r="J201" i="33"/>
  <c r="J223" i="33"/>
  <c r="L201" i="33"/>
  <c r="L223" i="33"/>
  <c r="T201" i="33"/>
  <c r="T223" i="33"/>
  <c r="K201" i="33"/>
  <c r="K223" i="33"/>
  <c r="G201" i="33"/>
  <c r="G223" i="33"/>
  <c r="H201" i="33"/>
  <c r="H223" i="33"/>
  <c r="E201" i="33"/>
  <c r="E223" i="33"/>
  <c r="S201" i="33"/>
  <c r="S223" i="33"/>
  <c r="V201" i="33"/>
  <c r="V223" i="33"/>
  <c r="O201" i="33"/>
  <c r="O223" i="33"/>
  <c r="P201" i="33"/>
  <c r="P223" i="33"/>
  <c r="M201" i="33"/>
  <c r="M223" i="33"/>
  <c r="R201" i="33"/>
  <c r="R223" i="33"/>
  <c r="D188" i="33"/>
  <c r="P23" i="31"/>
  <c r="W8" i="33"/>
  <c r="W166" i="33" s="1"/>
  <c r="W146" i="33" s="1"/>
  <c r="H39" i="7"/>
  <c r="I39" i="7"/>
  <c r="G40" i="7"/>
  <c r="Q40" i="7" s="1"/>
  <c r="B39" i="7"/>
  <c r="C39" i="7" s="1"/>
  <c r="C38" i="7"/>
  <c r="E37" i="7"/>
  <c r="F37" i="7" s="1"/>
  <c r="N42" i="33"/>
  <c r="N41" i="33"/>
  <c r="L60" i="7"/>
  <c r="W215" i="33" l="1"/>
  <c r="W171" i="33"/>
  <c r="Q201" i="33"/>
  <c r="D193" i="33" s="1"/>
  <c r="D191" i="33"/>
  <c r="W13" i="33"/>
  <c r="Q21" i="31"/>
  <c r="Q22" i="31" s="1"/>
  <c r="W194" i="33"/>
  <c r="W199" i="33" s="1"/>
  <c r="X7" i="33"/>
  <c r="W10" i="33"/>
  <c r="W11" i="33"/>
  <c r="W12" i="33" s="1"/>
  <c r="G41" i="7"/>
  <c r="Q41" i="7" s="1"/>
  <c r="I40" i="7"/>
  <c r="H40" i="7"/>
  <c r="B40" i="7"/>
  <c r="D40" i="7" s="1"/>
  <c r="D39" i="7"/>
  <c r="E38" i="7"/>
  <c r="F38" i="7" s="1"/>
  <c r="O38" i="33"/>
  <c r="L61" i="7"/>
  <c r="R20" i="31" l="1"/>
  <c r="W201" i="33"/>
  <c r="W223" i="33"/>
  <c r="Q23" i="31"/>
  <c r="X8" i="33"/>
  <c r="X166" i="33" s="1"/>
  <c r="X146" i="33" s="1"/>
  <c r="G42" i="7"/>
  <c r="Q42" i="7" s="1"/>
  <c r="I41" i="7"/>
  <c r="H41" i="7"/>
  <c r="E39" i="7"/>
  <c r="F39" i="7" s="1"/>
  <c r="B41" i="7"/>
  <c r="D41" i="7" s="1"/>
  <c r="C40" i="7"/>
  <c r="O41" i="33"/>
  <c r="O42" i="33"/>
  <c r="L62" i="7"/>
  <c r="X215" i="33" l="1"/>
  <c r="X171" i="33"/>
  <c r="X13" i="33"/>
  <c r="R21" i="31"/>
  <c r="R22" i="31" s="1"/>
  <c r="X199" i="33"/>
  <c r="Y7" i="33"/>
  <c r="X10" i="33"/>
  <c r="X11" i="33"/>
  <c r="X12" i="33" s="1"/>
  <c r="G43" i="7"/>
  <c r="Q43" i="7" s="1"/>
  <c r="H42" i="7"/>
  <c r="I42" i="7"/>
  <c r="C41" i="7"/>
  <c r="E40" i="7"/>
  <c r="F40" i="7" s="1"/>
  <c r="B42" i="7"/>
  <c r="E41" i="7" s="1"/>
  <c r="P38" i="33"/>
  <c r="L63" i="7"/>
  <c r="S20" i="31" l="1"/>
  <c r="X201" i="33"/>
  <c r="X223" i="33"/>
  <c r="R23" i="31"/>
  <c r="G44" i="7"/>
  <c r="Q44" i="7" s="1"/>
  <c r="Y8" i="33"/>
  <c r="Y166" i="33" s="1"/>
  <c r="Y146" i="33" s="1"/>
  <c r="F41" i="7"/>
  <c r="H43" i="7"/>
  <c r="I43" i="7"/>
  <c r="B43" i="7"/>
  <c r="D43" i="7" s="1"/>
  <c r="D42" i="7"/>
  <c r="C42" i="7"/>
  <c r="P42" i="33"/>
  <c r="P41" i="33"/>
  <c r="L64" i="7"/>
  <c r="Y215" i="33" l="1"/>
  <c r="Y171" i="33"/>
  <c r="G45" i="7"/>
  <c r="Q45" i="7" s="1"/>
  <c r="Y13" i="33"/>
  <c r="S21" i="31"/>
  <c r="S22" i="31" s="1"/>
  <c r="Y199" i="33"/>
  <c r="I44" i="7"/>
  <c r="H44" i="7"/>
  <c r="Z7" i="33"/>
  <c r="Y11" i="33"/>
  <c r="Y12" i="33" s="1"/>
  <c r="Y10" i="33"/>
  <c r="B44" i="7"/>
  <c r="D44" i="7" s="1"/>
  <c r="C43" i="7"/>
  <c r="E42" i="7"/>
  <c r="F42" i="7" s="1"/>
  <c r="Q38" i="33"/>
  <c r="L65" i="7"/>
  <c r="T20" i="31" l="1"/>
  <c r="G46" i="7"/>
  <c r="Q46" i="7" s="1"/>
  <c r="H45" i="7"/>
  <c r="I45" i="7"/>
  <c r="Y201" i="33"/>
  <c r="Y223" i="33"/>
  <c r="S23" i="31"/>
  <c r="Z8" i="33"/>
  <c r="Z166" i="33" s="1"/>
  <c r="Z146" i="33" s="1"/>
  <c r="B45" i="7"/>
  <c r="D45" i="7" s="1"/>
  <c r="C44" i="7"/>
  <c r="E43" i="7"/>
  <c r="F43" i="7" s="1"/>
  <c r="Q41" i="33"/>
  <c r="L66" i="7"/>
  <c r="Z215" i="33" l="1"/>
  <c r="Z171" i="33"/>
  <c r="G47" i="7"/>
  <c r="Q47" i="7" s="1"/>
  <c r="H46" i="7"/>
  <c r="I46" i="7"/>
  <c r="Z13" i="33"/>
  <c r="T21" i="31"/>
  <c r="T22" i="31" s="1"/>
  <c r="Z199" i="33"/>
  <c r="AA7" i="33"/>
  <c r="Z11" i="33"/>
  <c r="Z12" i="33" s="1"/>
  <c r="Z10" i="33"/>
  <c r="B46" i="7"/>
  <c r="D46" i="7" s="1"/>
  <c r="C45" i="7"/>
  <c r="E44" i="7"/>
  <c r="F44" i="7" s="1"/>
  <c r="R38" i="33"/>
  <c r="Q42" i="33"/>
  <c r="L67" i="7"/>
  <c r="G48" i="7" l="1"/>
  <c r="Q48" i="7" s="1"/>
  <c r="I47" i="7"/>
  <c r="U20" i="31"/>
  <c r="H47" i="7"/>
  <c r="Z201" i="33"/>
  <c r="Z223" i="33"/>
  <c r="T23" i="31"/>
  <c r="AA8" i="33"/>
  <c r="AA166" i="33" s="1"/>
  <c r="AA146" i="33" s="1"/>
  <c r="B47" i="7"/>
  <c r="D47" i="7" s="1"/>
  <c r="E45" i="7"/>
  <c r="F45" i="7" s="1"/>
  <c r="C46" i="7"/>
  <c r="R41" i="33"/>
  <c r="L68" i="7"/>
  <c r="I48" i="7" l="1"/>
  <c r="H48" i="7"/>
  <c r="G49" i="7"/>
  <c r="Q49" i="7" s="1"/>
  <c r="AA215" i="33"/>
  <c r="AA171" i="33"/>
  <c r="AA13" i="33"/>
  <c r="U21" i="31"/>
  <c r="U22" i="31" s="1"/>
  <c r="AA199" i="33"/>
  <c r="AB7" i="33"/>
  <c r="AA11" i="33"/>
  <c r="AA12" i="33" s="1"/>
  <c r="AA10" i="33"/>
  <c r="C47" i="7"/>
  <c r="B48" i="7"/>
  <c r="D48" i="7" s="1"/>
  <c r="E46" i="7"/>
  <c r="F46" i="7" s="1"/>
  <c r="S38" i="33"/>
  <c r="L69" i="7"/>
  <c r="G50" i="7" l="1"/>
  <c r="Q50" i="7" s="1"/>
  <c r="H49" i="7"/>
  <c r="I49" i="7"/>
  <c r="V20" i="31"/>
  <c r="AA201" i="33"/>
  <c r="AA223" i="33"/>
  <c r="U23" i="31"/>
  <c r="AB8" i="33"/>
  <c r="AB166" i="33" s="1"/>
  <c r="AB146" i="33" s="1"/>
  <c r="B49" i="7"/>
  <c r="D49" i="7" s="1"/>
  <c r="C48" i="7"/>
  <c r="E47" i="7"/>
  <c r="F47" i="7" s="1"/>
  <c r="S41" i="33"/>
  <c r="L70" i="7"/>
  <c r="I50" i="7" l="1"/>
  <c r="G51" i="7"/>
  <c r="Q51" i="7" s="1"/>
  <c r="H50" i="7"/>
  <c r="AB215" i="33"/>
  <c r="AB171" i="33"/>
  <c r="AB13" i="33"/>
  <c r="V21" i="31"/>
  <c r="V22" i="31" s="1"/>
  <c r="AB199" i="33"/>
  <c r="AC7" i="33"/>
  <c r="AB11" i="33"/>
  <c r="AB12" i="33" s="1"/>
  <c r="AB10" i="33"/>
  <c r="B50" i="7"/>
  <c r="D50" i="7" s="1"/>
  <c r="C49" i="7"/>
  <c r="E48" i="7"/>
  <c r="F48" i="7" s="1"/>
  <c r="R42" i="33"/>
  <c r="T38" i="33"/>
  <c r="S42" i="33"/>
  <c r="I51" i="7"/>
  <c r="L71" i="7"/>
  <c r="G52" i="7" l="1"/>
  <c r="Q52" i="7" s="1"/>
  <c r="H120" i="33" s="1"/>
  <c r="H51" i="7"/>
  <c r="W20" i="31"/>
  <c r="AB201" i="33"/>
  <c r="AB223" i="33"/>
  <c r="V23" i="31"/>
  <c r="AC8" i="33"/>
  <c r="AC166" i="33" s="1"/>
  <c r="AC146" i="33" s="1"/>
  <c r="B51" i="7"/>
  <c r="D51" i="7" s="1"/>
  <c r="C50" i="7"/>
  <c r="E49" i="7"/>
  <c r="F49" i="7" s="1"/>
  <c r="T41" i="33"/>
  <c r="I52" i="7"/>
  <c r="L72" i="7"/>
  <c r="E120" i="33" l="1"/>
  <c r="E121" i="33" s="1"/>
  <c r="E123" i="33" s="1"/>
  <c r="E213" i="33" s="1"/>
  <c r="E218" i="33" s="1"/>
  <c r="G120" i="33"/>
  <c r="G121" i="33" s="1"/>
  <c r="G123" i="33" s="1"/>
  <c r="G213" i="33" s="1"/>
  <c r="G218" i="33" s="1"/>
  <c r="G219" i="33" s="1"/>
  <c r="H52" i="7"/>
  <c r="F120" i="33"/>
  <c r="F121" i="33" s="1"/>
  <c r="F123" i="33" s="1"/>
  <c r="F213" i="33" s="1"/>
  <c r="F218" i="33" s="1"/>
  <c r="F219" i="33" s="1"/>
  <c r="I120" i="33"/>
  <c r="I121" i="33" s="1"/>
  <c r="I123" i="33" s="1"/>
  <c r="I213" i="33" s="1"/>
  <c r="I218" i="33" s="1"/>
  <c r="I222" i="33" s="1"/>
  <c r="AC215" i="33"/>
  <c r="AC171" i="33"/>
  <c r="G224" i="33"/>
  <c r="H121" i="33"/>
  <c r="H123" i="33" s="1"/>
  <c r="H213" i="33" s="1"/>
  <c r="H218" i="33" s="1"/>
  <c r="H222" i="33" s="1"/>
  <c r="H224" i="33"/>
  <c r="AC13" i="33"/>
  <c r="W21" i="31"/>
  <c r="W22" i="31" s="1"/>
  <c r="AD7" i="33"/>
  <c r="AC11" i="33"/>
  <c r="AC12" i="33" s="1"/>
  <c r="AC10" i="33"/>
  <c r="C51" i="7"/>
  <c r="B52" i="7"/>
  <c r="M65" i="7" s="1"/>
  <c r="E50" i="7"/>
  <c r="F50" i="7" s="1"/>
  <c r="U38" i="33"/>
  <c r="T42" i="33"/>
  <c r="L73" i="7"/>
  <c r="E224" i="33" l="1"/>
  <c r="F224" i="33"/>
  <c r="I224" i="33"/>
  <c r="X20" i="31"/>
  <c r="AC223" i="33"/>
  <c r="AC199" i="33"/>
  <c r="AC201" i="33" s="1"/>
  <c r="E205" i="33"/>
  <c r="F222" i="33"/>
  <c r="H205" i="33"/>
  <c r="G205" i="33"/>
  <c r="I225" i="33"/>
  <c r="I205" i="33"/>
  <c r="F205" i="33"/>
  <c r="I219" i="33"/>
  <c r="G222" i="33"/>
  <c r="E219" i="33"/>
  <c r="E222" i="33"/>
  <c r="W23" i="31"/>
  <c r="AD8" i="33"/>
  <c r="AD166" i="33" s="1"/>
  <c r="AD146" i="33" s="1"/>
  <c r="M68" i="7"/>
  <c r="C52" i="7"/>
  <c r="M69" i="7"/>
  <c r="M38" i="7"/>
  <c r="E51" i="7"/>
  <c r="F51" i="7" s="1"/>
  <c r="M53" i="7"/>
  <c r="M48" i="7"/>
  <c r="M55" i="7"/>
  <c r="M31" i="7"/>
  <c r="M44" i="7"/>
  <c r="M61" i="7"/>
  <c r="M58" i="7"/>
  <c r="M49" i="7"/>
  <c r="M71" i="7"/>
  <c r="M43" i="7"/>
  <c r="M54" i="7"/>
  <c r="M57" i="7"/>
  <c r="M34" i="7"/>
  <c r="M45" i="7"/>
  <c r="M70" i="7"/>
  <c r="M64" i="7"/>
  <c r="M52" i="7"/>
  <c r="M67" i="7"/>
  <c r="M37" i="7"/>
  <c r="D52" i="7"/>
  <c r="M25" i="7"/>
  <c r="N25" i="7" s="1"/>
  <c r="P26" i="7" s="1"/>
  <c r="M47" i="7"/>
  <c r="M39" i="7"/>
  <c r="M32" i="7"/>
  <c r="M59" i="7"/>
  <c r="M36" i="7"/>
  <c r="M28" i="7"/>
  <c r="M46" i="7"/>
  <c r="M41" i="7"/>
  <c r="M56" i="7"/>
  <c r="M27" i="7"/>
  <c r="M66" i="7"/>
  <c r="M51" i="7"/>
  <c r="M42" i="7"/>
  <c r="M35" i="7"/>
  <c r="M62" i="7"/>
  <c r="M50" i="7"/>
  <c r="E52" i="7"/>
  <c r="M40" i="7"/>
  <c r="M72" i="7"/>
  <c r="M63" i="7"/>
  <c r="M29" i="7"/>
  <c r="M33" i="7"/>
  <c r="M26" i="7"/>
  <c r="M60" i="7"/>
  <c r="M30" i="7"/>
  <c r="U41" i="33"/>
  <c r="L74" i="7"/>
  <c r="M73" i="7"/>
  <c r="F226" i="33" l="1"/>
  <c r="I226" i="33"/>
  <c r="AD215" i="33"/>
  <c r="AD171" i="33"/>
  <c r="E207" i="33"/>
  <c r="F204" i="33" s="1"/>
  <c r="F207" i="33" s="1"/>
  <c r="F225" i="33"/>
  <c r="E225" i="33"/>
  <c r="E227" i="33"/>
  <c r="E226" i="33"/>
  <c r="I227" i="33"/>
  <c r="G227" i="33"/>
  <c r="F227" i="33"/>
  <c r="G225" i="33"/>
  <c r="G226" i="33"/>
  <c r="AD13" i="33"/>
  <c r="X21" i="31"/>
  <c r="X22" i="31" s="1"/>
  <c r="F52" i="7"/>
  <c r="AE7" i="33"/>
  <c r="AD11" i="33"/>
  <c r="AD12" i="33" s="1"/>
  <c r="AD10" i="33"/>
  <c r="N26" i="7"/>
  <c r="P27" i="7" s="1"/>
  <c r="O26" i="7"/>
  <c r="V38" i="33"/>
  <c r="U42" i="33"/>
  <c r="M74" i="7"/>
  <c r="L75" i="7"/>
  <c r="Y20" i="31" l="1"/>
  <c r="G204" i="33"/>
  <c r="G207" i="33" s="1"/>
  <c r="I204" i="33" s="1"/>
  <c r="H204" i="33"/>
  <c r="AD223" i="33"/>
  <c r="AD199" i="33"/>
  <c r="AD201" i="33" s="1"/>
  <c r="X23" i="31"/>
  <c r="AE8" i="33"/>
  <c r="AE166" i="33" s="1"/>
  <c r="AE146" i="33" s="1"/>
  <c r="O27" i="7"/>
  <c r="N27" i="7"/>
  <c r="P28" i="7" s="1"/>
  <c r="V41" i="33"/>
  <c r="L76" i="7"/>
  <c r="M75" i="7"/>
  <c r="AE215" i="33" l="1"/>
  <c r="AE171" i="33"/>
  <c r="H207" i="33"/>
  <c r="I207" i="33" s="1"/>
  <c r="J204" i="33" s="1"/>
  <c r="AE13" i="33"/>
  <c r="Y21" i="31"/>
  <c r="Y22" i="31" s="1"/>
  <c r="AE120" i="33"/>
  <c r="AF7" i="33"/>
  <c r="AE10" i="33"/>
  <c r="AE11" i="33"/>
  <c r="AE12" i="33" s="1"/>
  <c r="O28" i="7"/>
  <c r="N28" i="7"/>
  <c r="P29" i="7" s="1"/>
  <c r="W38" i="33"/>
  <c r="V42" i="33"/>
  <c r="L77" i="7"/>
  <c r="M76" i="7"/>
  <c r="Z20" i="31" l="1"/>
  <c r="AE223" i="33"/>
  <c r="AE199" i="33"/>
  <c r="AE201" i="33" s="1"/>
  <c r="AE121" i="33"/>
  <c r="AE224" i="33"/>
  <c r="Y23" i="31"/>
  <c r="AF8" i="33"/>
  <c r="AF166" i="33" s="1"/>
  <c r="AF146" i="33" s="1"/>
  <c r="O29" i="7"/>
  <c r="N29" i="7"/>
  <c r="P30" i="7" s="1"/>
  <c r="W41" i="33"/>
  <c r="M77" i="7"/>
  <c r="L78" i="7"/>
  <c r="AF215" i="33" l="1"/>
  <c r="AF171" i="33"/>
  <c r="AF13" i="33"/>
  <c r="Z21" i="31"/>
  <c r="Z22" i="31" s="1"/>
  <c r="AF120" i="33"/>
  <c r="AG7" i="33"/>
  <c r="AF10" i="33"/>
  <c r="AF11" i="33"/>
  <c r="AF12" i="33" s="1"/>
  <c r="O30" i="7"/>
  <c r="N30" i="7"/>
  <c r="P31" i="7" s="1"/>
  <c r="X38" i="33"/>
  <c r="W42" i="33"/>
  <c r="L79" i="7"/>
  <c r="M78" i="7"/>
  <c r="AA20" i="31" l="1"/>
  <c r="AF223" i="33"/>
  <c r="AF199" i="33"/>
  <c r="AF201" i="33" s="1"/>
  <c r="AF121" i="33"/>
  <c r="AF224" i="33"/>
  <c r="Z23" i="31"/>
  <c r="AG8" i="33"/>
  <c r="AG166" i="33" s="1"/>
  <c r="AG146" i="33" s="1"/>
  <c r="O31" i="7"/>
  <c r="N31" i="7"/>
  <c r="P32" i="7" s="1"/>
  <c r="X41" i="33"/>
  <c r="M79" i="7"/>
  <c r="L80" i="7"/>
  <c r="AG215" i="33" l="1"/>
  <c r="AG171" i="33"/>
  <c r="AG13" i="33"/>
  <c r="AA21" i="31"/>
  <c r="AA22" i="31" s="1"/>
  <c r="AG120" i="33"/>
  <c r="AH7" i="33"/>
  <c r="AG11" i="33"/>
  <c r="AG12" i="33" s="1"/>
  <c r="AG10" i="33"/>
  <c r="O32" i="7"/>
  <c r="N32" i="7"/>
  <c r="P33" i="7" s="1"/>
  <c r="Y38" i="33"/>
  <c r="X42" i="33"/>
  <c r="M80" i="7"/>
  <c r="L81" i="7"/>
  <c r="AB20" i="31" l="1"/>
  <c r="AG223" i="33"/>
  <c r="AG199" i="33"/>
  <c r="AG201" i="33" s="1"/>
  <c r="AG121" i="33"/>
  <c r="AG224" i="33"/>
  <c r="AA23" i="31"/>
  <c r="AH8" i="33"/>
  <c r="AH166" i="33" s="1"/>
  <c r="AH146" i="33" s="1"/>
  <c r="O33" i="7"/>
  <c r="N33" i="7"/>
  <c r="P34" i="7" s="1"/>
  <c r="Y41" i="33"/>
  <c r="M81" i="7"/>
  <c r="L82" i="7"/>
  <c r="AH215" i="33" l="1"/>
  <c r="AH171" i="33"/>
  <c r="AH13" i="33"/>
  <c r="AB21" i="31"/>
  <c r="AB22" i="31" s="1"/>
  <c r="AH199" i="33"/>
  <c r="AH120" i="33"/>
  <c r="AI7" i="33"/>
  <c r="AH11" i="33"/>
  <c r="AH12" i="33" s="1"/>
  <c r="AH10" i="33"/>
  <c r="O34" i="7"/>
  <c r="N34" i="7"/>
  <c r="P35" i="7" s="1"/>
  <c r="Z38" i="33"/>
  <c r="Y42" i="33"/>
  <c r="M82" i="7"/>
  <c r="L83" i="7"/>
  <c r="AC20" i="31" l="1"/>
  <c r="AH201" i="33"/>
  <c r="AH223" i="33"/>
  <c r="AH121" i="33"/>
  <c r="AH224" i="33"/>
  <c r="AB23" i="31"/>
  <c r="AI8" i="33"/>
  <c r="AI166" i="33" s="1"/>
  <c r="AI146" i="33" s="1"/>
  <c r="N35" i="7"/>
  <c r="P36" i="7" s="1"/>
  <c r="O35" i="7"/>
  <c r="Z41" i="33"/>
  <c r="L84" i="7"/>
  <c r="M83" i="7"/>
  <c r="AI215" i="33" l="1"/>
  <c r="AI171" i="33"/>
  <c r="N36" i="7"/>
  <c r="P37" i="7" s="1"/>
  <c r="O36" i="7"/>
  <c r="AI13" i="33"/>
  <c r="AC21" i="31"/>
  <c r="AC22" i="31" s="1"/>
  <c r="AI199" i="33"/>
  <c r="AI120" i="33"/>
  <c r="AJ7" i="33"/>
  <c r="AI10" i="33"/>
  <c r="AI11" i="33"/>
  <c r="AI12" i="33" s="1"/>
  <c r="AA38" i="33"/>
  <c r="Z42" i="33"/>
  <c r="M84" i="7"/>
  <c r="L85" i="7"/>
  <c r="AD20" i="31" l="1"/>
  <c r="AI121" i="33"/>
  <c r="AI224" i="33"/>
  <c r="N37" i="7"/>
  <c r="P38" i="7" s="1"/>
  <c r="O37" i="7"/>
  <c r="AI201" i="33"/>
  <c r="AI223" i="33"/>
  <c r="AC23" i="31"/>
  <c r="AJ8" i="33"/>
  <c r="AJ166" i="33" s="1"/>
  <c r="AJ146" i="33" s="1"/>
  <c r="AA41" i="33"/>
  <c r="M85" i="7"/>
  <c r="L86" i="7"/>
  <c r="AJ215" i="33" l="1"/>
  <c r="AJ171" i="33"/>
  <c r="N38" i="7"/>
  <c r="P39" i="7" s="1"/>
  <c r="O38" i="7"/>
  <c r="AJ13" i="33"/>
  <c r="AD21" i="31"/>
  <c r="AD22" i="31" s="1"/>
  <c r="AJ199" i="33"/>
  <c r="AJ120" i="33"/>
  <c r="AK7" i="33"/>
  <c r="AJ11" i="33"/>
  <c r="AJ12" i="33" s="1"/>
  <c r="AJ10" i="33"/>
  <c r="AB38" i="33"/>
  <c r="AA42" i="33"/>
  <c r="L87" i="7"/>
  <c r="M86" i="7"/>
  <c r="AE20" i="31" l="1"/>
  <c r="O39" i="7"/>
  <c r="N39" i="7"/>
  <c r="P40" i="7" s="1"/>
  <c r="AJ121" i="33"/>
  <c r="AJ224" i="33"/>
  <c r="AJ201" i="33"/>
  <c r="AJ223" i="33"/>
  <c r="AD23" i="31"/>
  <c r="AK8" i="33"/>
  <c r="AK166" i="33" s="1"/>
  <c r="AK146" i="33" s="1"/>
  <c r="AB41" i="33"/>
  <c r="M87" i="7"/>
  <c r="L88" i="7"/>
  <c r="AK215" i="33" l="1"/>
  <c r="AK171" i="33"/>
  <c r="N40" i="7"/>
  <c r="P41" i="7" s="1"/>
  <c r="O40" i="7"/>
  <c r="AK13" i="33"/>
  <c r="AE21" i="31"/>
  <c r="AE22" i="31" s="1"/>
  <c r="AK199" i="33"/>
  <c r="AK120" i="33"/>
  <c r="AL7" i="33"/>
  <c r="AK11" i="33"/>
  <c r="AK12" i="33" s="1"/>
  <c r="AK10" i="33"/>
  <c r="AC38" i="33"/>
  <c r="AB42" i="33"/>
  <c r="L89" i="7"/>
  <c r="M88" i="7"/>
  <c r="AF20" i="31" l="1"/>
  <c r="N41" i="7"/>
  <c r="P42" i="7" s="1"/>
  <c r="O41" i="7"/>
  <c r="AK121" i="33"/>
  <c r="AK224" i="33"/>
  <c r="AK201" i="33"/>
  <c r="AK223" i="33"/>
  <c r="AE23" i="31"/>
  <c r="AL8" i="33"/>
  <c r="AL166" i="33" s="1"/>
  <c r="AL146" i="33" s="1"/>
  <c r="AC41" i="33"/>
  <c r="N42" i="7"/>
  <c r="P43" i="7" s="1"/>
  <c r="O42" i="7"/>
  <c r="L90" i="7"/>
  <c r="M89" i="7"/>
  <c r="AL215" i="33" l="1"/>
  <c r="AL171" i="33"/>
  <c r="AL13" i="33"/>
  <c r="AF21" i="31"/>
  <c r="AF22" i="31" s="1"/>
  <c r="AL199" i="33"/>
  <c r="AL120" i="33"/>
  <c r="AM7" i="33"/>
  <c r="AL11" i="33"/>
  <c r="AL12" i="33" s="1"/>
  <c r="AL10" i="33"/>
  <c r="AD38" i="33"/>
  <c r="O43" i="7"/>
  <c r="N43" i="7"/>
  <c r="P44" i="7" s="1"/>
  <c r="M90" i="7"/>
  <c r="L91" i="7"/>
  <c r="AG20" i="31" l="1"/>
  <c r="AL201" i="33"/>
  <c r="AL223" i="33"/>
  <c r="AL121" i="33"/>
  <c r="AL224" i="33"/>
  <c r="AF23" i="31"/>
  <c r="AM8" i="33"/>
  <c r="AM166" i="33" s="1"/>
  <c r="AM146" i="33" s="1"/>
  <c r="AD41" i="33"/>
  <c r="AC42" i="33"/>
  <c r="O44" i="7"/>
  <c r="N44" i="7"/>
  <c r="P45" i="7" s="1"/>
  <c r="L92" i="7"/>
  <c r="M91" i="7"/>
  <c r="AM215" i="33" l="1"/>
  <c r="AM171" i="33"/>
  <c r="AM13" i="33"/>
  <c r="AG21" i="31"/>
  <c r="AG22" i="31" s="1"/>
  <c r="AM199" i="33"/>
  <c r="AM120" i="33"/>
  <c r="AN7" i="33"/>
  <c r="AM10" i="33"/>
  <c r="AM11" i="33"/>
  <c r="AM12" i="33" s="1"/>
  <c r="AE38" i="33"/>
  <c r="AD42" i="33"/>
  <c r="N45" i="7"/>
  <c r="P46" i="7" s="1"/>
  <c r="O45" i="7"/>
  <c r="L93" i="7"/>
  <c r="M92" i="7"/>
  <c r="AH20" i="31" l="1"/>
  <c r="AM121" i="33"/>
  <c r="AM224" i="33"/>
  <c r="AM201" i="33"/>
  <c r="AM223" i="33"/>
  <c r="AG23" i="31"/>
  <c r="AN8" i="33"/>
  <c r="AN166" i="33" s="1"/>
  <c r="AN146" i="33" s="1"/>
  <c r="AE41" i="33"/>
  <c r="N46" i="7"/>
  <c r="P47" i="7" s="1"/>
  <c r="O46" i="7"/>
  <c r="M93" i="7"/>
  <c r="L94" i="7"/>
  <c r="AN215" i="33" l="1"/>
  <c r="AN171" i="33"/>
  <c r="AN13" i="33"/>
  <c r="AH21" i="31"/>
  <c r="AH22" i="31" s="1"/>
  <c r="AN199" i="33"/>
  <c r="AN120" i="33"/>
  <c r="AO7" i="33"/>
  <c r="AN10" i="33"/>
  <c r="AN11" i="33"/>
  <c r="AN12" i="33" s="1"/>
  <c r="AF38" i="33"/>
  <c r="O47" i="7"/>
  <c r="N47" i="7"/>
  <c r="P48" i="7" s="1"/>
  <c r="L95" i="7"/>
  <c r="M94" i="7"/>
  <c r="AI20" i="31" l="1"/>
  <c r="AN121" i="33"/>
  <c r="AN224" i="33"/>
  <c r="AN201" i="33"/>
  <c r="AN223" i="33"/>
  <c r="AH23" i="31"/>
  <c r="AO8" i="33"/>
  <c r="AO166" i="33" s="1"/>
  <c r="AO146" i="33" s="1"/>
  <c r="AF41" i="33"/>
  <c r="N48" i="7"/>
  <c r="P49" i="7" s="1"/>
  <c r="O48" i="7"/>
  <c r="M95" i="7"/>
  <c r="L96" i="7"/>
  <c r="AO215" i="33" l="1"/>
  <c r="AO171" i="33"/>
  <c r="AO13" i="33"/>
  <c r="AI21" i="31"/>
  <c r="AI22" i="31" s="1"/>
  <c r="AO199" i="33"/>
  <c r="AO120" i="33"/>
  <c r="AP7" i="33"/>
  <c r="AO11" i="33"/>
  <c r="AO12" i="33" s="1"/>
  <c r="AO10" i="33"/>
  <c r="AG38" i="33"/>
  <c r="AE42" i="33"/>
  <c r="AF42" i="33"/>
  <c r="N49" i="7"/>
  <c r="P50" i="7" s="1"/>
  <c r="O49" i="7"/>
  <c r="M96" i="7"/>
  <c r="L97" i="7"/>
  <c r="AJ20" i="31" l="1"/>
  <c r="AO121" i="33"/>
  <c r="AO224" i="33"/>
  <c r="AO201" i="33"/>
  <c r="AO223" i="33"/>
  <c r="AI23" i="31"/>
  <c r="AP8" i="33"/>
  <c r="AP166" i="33" s="1"/>
  <c r="AP146" i="33" s="1"/>
  <c r="AG41" i="33"/>
  <c r="N50" i="7"/>
  <c r="P51" i="7" s="1"/>
  <c r="O50" i="7"/>
  <c r="L98" i="7"/>
  <c r="AP215" i="33" l="1"/>
  <c r="AP171" i="33"/>
  <c r="AP13" i="33"/>
  <c r="AJ21" i="31"/>
  <c r="AJ22" i="31" s="1"/>
  <c r="AP199" i="33"/>
  <c r="AP120" i="33"/>
  <c r="AQ7" i="33"/>
  <c r="AP10" i="33"/>
  <c r="AP11" i="33"/>
  <c r="AP12" i="33" s="1"/>
  <c r="AH38" i="33"/>
  <c r="AG42" i="33"/>
  <c r="O51" i="7"/>
  <c r="N51" i="7"/>
  <c r="P52" i="7" s="1"/>
  <c r="M98" i="7"/>
  <c r="L99" i="7"/>
  <c r="AK20" i="31" l="1"/>
  <c r="AP121" i="33"/>
  <c r="AP224" i="33"/>
  <c r="AP201" i="33"/>
  <c r="AP223" i="33"/>
  <c r="AJ23" i="31"/>
  <c r="AQ8" i="33"/>
  <c r="AQ166" i="33" s="1"/>
  <c r="AQ146" i="33" s="1"/>
  <c r="AH41" i="33"/>
  <c r="N52" i="7"/>
  <c r="P53" i="7" s="1"/>
  <c r="O52" i="7"/>
  <c r="L100" i="7"/>
  <c r="M99" i="7"/>
  <c r="AQ215" i="33" l="1"/>
  <c r="AQ171" i="33"/>
  <c r="AQ13" i="33"/>
  <c r="AK21" i="31"/>
  <c r="AK22" i="31" s="1"/>
  <c r="AQ199" i="33"/>
  <c r="AQ120" i="33"/>
  <c r="AR7" i="33"/>
  <c r="AQ11" i="33"/>
  <c r="AQ12" i="33" s="1"/>
  <c r="AQ10" i="33"/>
  <c r="AI38" i="33"/>
  <c r="AH42" i="33"/>
  <c r="N53" i="7"/>
  <c r="P54" i="7" s="1"/>
  <c r="O53" i="7"/>
  <c r="M100" i="7"/>
  <c r="L101" i="7"/>
  <c r="AL20" i="31" l="1"/>
  <c r="AQ121" i="33"/>
  <c r="AQ224" i="33"/>
  <c r="AQ201" i="33"/>
  <c r="AQ223" i="33"/>
  <c r="AK23" i="31"/>
  <c r="AR8" i="33"/>
  <c r="AR166" i="33" s="1"/>
  <c r="AR146" i="33" s="1"/>
  <c r="AI41" i="33"/>
  <c r="N54" i="7"/>
  <c r="P55" i="7" s="1"/>
  <c r="O54" i="7"/>
  <c r="M101" i="7"/>
  <c r="L102" i="7"/>
  <c r="AR215" i="33" l="1"/>
  <c r="AR171" i="33"/>
  <c r="AR13" i="33"/>
  <c r="AL21" i="31"/>
  <c r="AL22" i="31" s="1"/>
  <c r="AR199" i="33"/>
  <c r="AR120" i="33"/>
  <c r="AS7" i="33"/>
  <c r="AR11" i="33"/>
  <c r="AR12" i="33" s="1"/>
  <c r="AR10" i="33"/>
  <c r="AJ38" i="33"/>
  <c r="N55" i="7"/>
  <c r="P56" i="7" s="1"/>
  <c r="O55" i="7"/>
  <c r="L103" i="7"/>
  <c r="M102" i="7"/>
  <c r="AM20" i="31" l="1"/>
  <c r="AR121" i="33"/>
  <c r="AR224" i="33"/>
  <c r="AR201" i="33"/>
  <c r="AR223" i="33"/>
  <c r="AL23" i="31"/>
  <c r="AS8" i="33"/>
  <c r="AS166" i="33" s="1"/>
  <c r="AS146" i="33" s="1"/>
  <c r="AJ41" i="33"/>
  <c r="N56" i="7"/>
  <c r="P57" i="7" s="1"/>
  <c r="O56" i="7"/>
  <c r="M103" i="7"/>
  <c r="L104" i="7"/>
  <c r="AS215" i="33" l="1"/>
  <c r="AS171" i="33"/>
  <c r="AS13" i="33"/>
  <c r="AM21" i="31"/>
  <c r="AM22" i="31" s="1"/>
  <c r="AS199" i="33"/>
  <c r="AS120" i="33"/>
  <c r="AT7" i="33"/>
  <c r="AS11" i="33"/>
  <c r="AS12" i="33" s="1"/>
  <c r="AS10" i="33"/>
  <c r="AI42" i="33"/>
  <c r="AK38" i="33"/>
  <c r="AJ42" i="33"/>
  <c r="N57" i="7"/>
  <c r="P58" i="7" s="1"/>
  <c r="O57" i="7"/>
  <c r="M104" i="7"/>
  <c r="L105" i="7"/>
  <c r="AN20" i="31" l="1"/>
  <c r="AS121" i="33"/>
  <c r="AS224" i="33"/>
  <c r="AS201" i="33"/>
  <c r="AS223" i="33"/>
  <c r="AM23" i="31"/>
  <c r="AT8" i="33"/>
  <c r="AT166" i="33" s="1"/>
  <c r="AT146" i="33" s="1"/>
  <c r="AM46" i="33"/>
  <c r="AK41" i="33"/>
  <c r="N58" i="7"/>
  <c r="P59" i="7" s="1"/>
  <c r="O58" i="7"/>
  <c r="L106" i="7"/>
  <c r="M105" i="7"/>
  <c r="AL38" i="33"/>
  <c r="AT215" i="33" l="1"/>
  <c r="AT171" i="33"/>
  <c r="AT13" i="33"/>
  <c r="AN21" i="31"/>
  <c r="AN22" i="31" s="1"/>
  <c r="AT199" i="33"/>
  <c r="AT120" i="33"/>
  <c r="AU7" i="33"/>
  <c r="AT11" i="33"/>
  <c r="AT12" i="33" s="1"/>
  <c r="AT10" i="33"/>
  <c r="AK42" i="33"/>
  <c r="O59" i="7"/>
  <c r="N59" i="7"/>
  <c r="P60" i="7" s="1"/>
  <c r="M106" i="7"/>
  <c r="L107" i="7"/>
  <c r="AO20" i="31" l="1"/>
  <c r="AT201" i="33"/>
  <c r="AT223" i="33"/>
  <c r="AT121" i="33"/>
  <c r="AT224" i="33"/>
  <c r="AN23" i="31"/>
  <c r="AU8" i="33"/>
  <c r="AU166" i="33" s="1"/>
  <c r="AU146" i="33" s="1"/>
  <c r="AN46" i="33"/>
  <c r="AL41" i="33"/>
  <c r="N60" i="7"/>
  <c r="P61" i="7" s="1"/>
  <c r="O60" i="7"/>
  <c r="L108" i="7"/>
  <c r="M107" i="7"/>
  <c r="AU215" i="33" l="1"/>
  <c r="AU171" i="33"/>
  <c r="AU13" i="33"/>
  <c r="AO21" i="31"/>
  <c r="AO22" i="31" s="1"/>
  <c r="AU199" i="33"/>
  <c r="AU120" i="33"/>
  <c r="AV7" i="33"/>
  <c r="AU10" i="33"/>
  <c r="AU11" i="33"/>
  <c r="AU12" i="33" s="1"/>
  <c r="AM38" i="33"/>
  <c r="AL42" i="33"/>
  <c r="AM41" i="33"/>
  <c r="O61" i="7"/>
  <c r="N61" i="7"/>
  <c r="P62" i="7" s="1"/>
  <c r="L109" i="7"/>
  <c r="M108" i="7"/>
  <c r="AP20" i="31" l="1"/>
  <c r="AU121" i="33"/>
  <c r="AU224" i="33"/>
  <c r="AU201" i="33"/>
  <c r="AU223" i="33"/>
  <c r="AO23" i="31"/>
  <c r="AV8" i="33"/>
  <c r="AV166" i="33" s="1"/>
  <c r="AV146" i="33" s="1"/>
  <c r="AO46" i="33"/>
  <c r="O62" i="7"/>
  <c r="N62" i="7"/>
  <c r="P63" i="7" s="1"/>
  <c r="M109" i="7"/>
  <c r="L110" i="7"/>
  <c r="AV215" i="33" l="1"/>
  <c r="AV171" i="33"/>
  <c r="AV13" i="33"/>
  <c r="AP21" i="31"/>
  <c r="AP22" i="31" s="1"/>
  <c r="AV199" i="33"/>
  <c r="AV120" i="33"/>
  <c r="AW7" i="33"/>
  <c r="AV10" i="33"/>
  <c r="AV11" i="33"/>
  <c r="AV12" i="33" s="1"/>
  <c r="AN41" i="33"/>
  <c r="AN38" i="33"/>
  <c r="N63" i="7"/>
  <c r="P64" i="7" s="1"/>
  <c r="O63" i="7"/>
  <c r="L111" i="7"/>
  <c r="M110" i="7"/>
  <c r="AQ20" i="31" l="1"/>
  <c r="AV121" i="33"/>
  <c r="AV224" i="33"/>
  <c r="AV201" i="33"/>
  <c r="AV223" i="33"/>
  <c r="AP23" i="31"/>
  <c r="AW8" i="33"/>
  <c r="AW166" i="33" s="1"/>
  <c r="AW146" i="33" s="1"/>
  <c r="AP46" i="33"/>
  <c r="AM42" i="33"/>
  <c r="N64" i="7"/>
  <c r="P65" i="7" s="1"/>
  <c r="O64" i="7"/>
  <c r="M111" i="7"/>
  <c r="L112" i="7"/>
  <c r="AW215" i="33" l="1"/>
  <c r="AW171" i="33"/>
  <c r="AW13" i="33"/>
  <c r="AQ21" i="31"/>
  <c r="AQ22" i="31" s="1"/>
  <c r="AW199" i="33"/>
  <c r="AW120" i="33"/>
  <c r="AX7" i="33"/>
  <c r="AW11" i="33"/>
  <c r="AW12" i="33" s="1"/>
  <c r="AW10" i="33"/>
  <c r="AO38" i="33"/>
  <c r="AO41" i="33"/>
  <c r="O65" i="7"/>
  <c r="N65" i="7"/>
  <c r="P66" i="7" s="1"/>
  <c r="M112" i="7"/>
  <c r="L113" i="7"/>
  <c r="AR20" i="31" l="1"/>
  <c r="AW201" i="33"/>
  <c r="AW223" i="33"/>
  <c r="AW121" i="33"/>
  <c r="AW224" i="33"/>
  <c r="AQ23" i="31"/>
  <c r="AX8" i="33"/>
  <c r="AX166" i="33" s="1"/>
  <c r="AX146" i="33" s="1"/>
  <c r="AQ46" i="33"/>
  <c r="AN42" i="33"/>
  <c r="O66" i="7"/>
  <c r="N66" i="7"/>
  <c r="P67" i="7" s="1"/>
  <c r="L114" i="7"/>
  <c r="M113" i="7"/>
  <c r="AX215" i="33" l="1"/>
  <c r="AX171" i="33"/>
  <c r="AX13" i="33"/>
  <c r="AR21" i="31"/>
  <c r="AR22" i="31" s="1"/>
  <c r="AX199" i="33"/>
  <c r="AX120" i="33"/>
  <c r="AY7" i="33"/>
  <c r="AX11" i="33"/>
  <c r="AX12" i="33" s="1"/>
  <c r="AX10" i="33"/>
  <c r="AP41" i="33"/>
  <c r="AP38" i="33"/>
  <c r="AO42" i="33"/>
  <c r="N67" i="7"/>
  <c r="P68" i="7" s="1"/>
  <c r="O67" i="7"/>
  <c r="M114" i="7"/>
  <c r="L115" i="7"/>
  <c r="AS20" i="31" l="1"/>
  <c r="AX121" i="33"/>
  <c r="AX224" i="33"/>
  <c r="AX201" i="33"/>
  <c r="AX223" i="33"/>
  <c r="AR23" i="31"/>
  <c r="AY8" i="33"/>
  <c r="AY166" i="33" s="1"/>
  <c r="AY146" i="33" s="1"/>
  <c r="AR46" i="33"/>
  <c r="AP42" i="33"/>
  <c r="N68" i="7"/>
  <c r="P69" i="7" s="1"/>
  <c r="O68" i="7"/>
  <c r="L116" i="7"/>
  <c r="M115" i="7"/>
  <c r="AY215" i="33" l="1"/>
  <c r="AY171" i="33"/>
  <c r="AY13" i="33"/>
  <c r="AS21" i="31"/>
  <c r="AS22" i="31" s="1"/>
  <c r="AY199" i="33"/>
  <c r="AY120" i="33"/>
  <c r="AZ7" i="33"/>
  <c r="AY11" i="33"/>
  <c r="AY12" i="33" s="1"/>
  <c r="AY10" i="33"/>
  <c r="AQ38" i="33"/>
  <c r="O69" i="7"/>
  <c r="N69" i="7"/>
  <c r="P70" i="7" s="1"/>
  <c r="M116" i="7"/>
  <c r="L117" i="7"/>
  <c r="AT20" i="31" l="1"/>
  <c r="AY121" i="33"/>
  <c r="AY224" i="33"/>
  <c r="AY201" i="33"/>
  <c r="AY223" i="33"/>
  <c r="AS23" i="31"/>
  <c r="AZ8" i="33"/>
  <c r="AZ166" i="33" s="1"/>
  <c r="AZ146" i="33" s="1"/>
  <c r="AQ41" i="33"/>
  <c r="AS46" i="33"/>
  <c r="AQ42" i="33"/>
  <c r="AR38" i="33"/>
  <c r="AR41" i="33"/>
  <c r="N70" i="7"/>
  <c r="P71" i="7" s="1"/>
  <c r="O70" i="7"/>
  <c r="M117" i="7"/>
  <c r="L118" i="7"/>
  <c r="AZ215" i="33" l="1"/>
  <c r="AZ171" i="33"/>
  <c r="AZ13" i="33"/>
  <c r="AT21" i="31"/>
  <c r="AT22" i="31" s="1"/>
  <c r="AZ199" i="33"/>
  <c r="AZ120" i="33"/>
  <c r="BA7" i="33"/>
  <c r="AZ11" i="33"/>
  <c r="AZ12" i="33" s="1"/>
  <c r="AZ10" i="33"/>
  <c r="N71" i="7"/>
  <c r="P72" i="7" s="1"/>
  <c r="O71" i="7"/>
  <c r="L119" i="7"/>
  <c r="M118" i="7"/>
  <c r="AU20" i="31" l="1"/>
  <c r="AZ121" i="33"/>
  <c r="AZ224" i="33"/>
  <c r="AZ201" i="33"/>
  <c r="AZ223" i="33"/>
  <c r="AT23" i="31"/>
  <c r="BA8" i="33"/>
  <c r="BA166" i="33" s="1"/>
  <c r="BA146" i="33" s="1"/>
  <c r="AT46" i="33"/>
  <c r="O72" i="7"/>
  <c r="N72" i="7"/>
  <c r="P73" i="7" s="1"/>
  <c r="M119" i="7"/>
  <c r="L120" i="7"/>
  <c r="BA215" i="33" l="1"/>
  <c r="BA171" i="33"/>
  <c r="BA13" i="33"/>
  <c r="AU21" i="31"/>
  <c r="AU22" i="31" s="1"/>
  <c r="BA199" i="33"/>
  <c r="BA120" i="33"/>
  <c r="BB7" i="33"/>
  <c r="BA11" i="33"/>
  <c r="BA12" i="33" s="1"/>
  <c r="BA10" i="33"/>
  <c r="AS38" i="33"/>
  <c r="AR42" i="33"/>
  <c r="AS41" i="33"/>
  <c r="N73" i="7"/>
  <c r="P74" i="7" s="1"/>
  <c r="O73" i="7"/>
  <c r="M120" i="7"/>
  <c r="L121" i="7"/>
  <c r="AV20" i="31" l="1"/>
  <c r="BA121" i="33"/>
  <c r="BA224" i="33"/>
  <c r="BA201" i="33"/>
  <c r="BA223" i="33"/>
  <c r="AU23" i="31"/>
  <c r="BB8" i="33"/>
  <c r="BB166" i="33" s="1"/>
  <c r="BB146" i="33" s="1"/>
  <c r="AU46" i="33"/>
  <c r="N74" i="7"/>
  <c r="P75" i="7" s="1"/>
  <c r="O74" i="7"/>
  <c r="L122" i="7"/>
  <c r="M121" i="7"/>
  <c r="BB215" i="33" l="1"/>
  <c r="BB171" i="33"/>
  <c r="BB13" i="33"/>
  <c r="AV21" i="31"/>
  <c r="AV22" i="31" s="1"/>
  <c r="BB199" i="33"/>
  <c r="BB120" i="33"/>
  <c r="BC7" i="33"/>
  <c r="BB11" i="33"/>
  <c r="BB12" i="33" s="1"/>
  <c r="BB10" i="33"/>
  <c r="AT38" i="33"/>
  <c r="AS42" i="33"/>
  <c r="AT41" i="33"/>
  <c r="N75" i="7"/>
  <c r="P76" i="7" s="1"/>
  <c r="O75" i="7"/>
  <c r="M122" i="7"/>
  <c r="L123" i="7"/>
  <c r="AW20" i="31" l="1"/>
  <c r="BB121" i="33"/>
  <c r="BB224" i="33"/>
  <c r="BB201" i="33"/>
  <c r="BB223" i="33"/>
  <c r="AV23" i="31"/>
  <c r="BC8" i="33"/>
  <c r="BC166" i="33" s="1"/>
  <c r="BC146" i="33" s="1"/>
  <c r="AV46" i="33"/>
  <c r="N76" i="7"/>
  <c r="P77" i="7" s="1"/>
  <c r="O76" i="7"/>
  <c r="L124" i="7"/>
  <c r="M123" i="7"/>
  <c r="BC215" i="33" l="1"/>
  <c r="BC171" i="33"/>
  <c r="BC13" i="33"/>
  <c r="AW21" i="31"/>
  <c r="AW22" i="31" s="1"/>
  <c r="BC199" i="33"/>
  <c r="BC120" i="33"/>
  <c r="BD7" i="33"/>
  <c r="BC10" i="33"/>
  <c r="BC11" i="33"/>
  <c r="BC12" i="33" s="1"/>
  <c r="AU38" i="33"/>
  <c r="AT42" i="33"/>
  <c r="AU41" i="33"/>
  <c r="N77" i="7"/>
  <c r="P78" i="7" s="1"/>
  <c r="O77" i="7"/>
  <c r="L125" i="7"/>
  <c r="M124" i="7"/>
  <c r="AX20" i="31" l="1"/>
  <c r="BC121" i="33"/>
  <c r="BC224" i="33"/>
  <c r="BC201" i="33"/>
  <c r="BC223" i="33"/>
  <c r="AW23" i="31"/>
  <c r="BD8" i="33"/>
  <c r="BD166" i="33" s="1"/>
  <c r="BD146" i="33" s="1"/>
  <c r="AW46" i="33"/>
  <c r="AV38" i="33"/>
  <c r="N78" i="7"/>
  <c r="P79" i="7" s="1"/>
  <c r="O78" i="7"/>
  <c r="M125" i="7"/>
  <c r="L126" i="7"/>
  <c r="BD215" i="33" l="1"/>
  <c r="BD171" i="33"/>
  <c r="BD13" i="33"/>
  <c r="AX21" i="31"/>
  <c r="AX22" i="31" s="1"/>
  <c r="BD199" i="33"/>
  <c r="BD120" i="33"/>
  <c r="BE7" i="33"/>
  <c r="BD10" i="33"/>
  <c r="BD11" i="33"/>
  <c r="BD12" i="33" s="1"/>
  <c r="AU42" i="33"/>
  <c r="AV41" i="33"/>
  <c r="N79" i="7"/>
  <c r="P80" i="7" s="1"/>
  <c r="O79" i="7"/>
  <c r="L127" i="7"/>
  <c r="M126" i="7"/>
  <c r="AY20" i="31" l="1"/>
  <c r="BD121" i="33"/>
  <c r="BD224" i="33"/>
  <c r="BD201" i="33"/>
  <c r="BD223" i="33"/>
  <c r="AX23" i="31"/>
  <c r="BE8" i="33"/>
  <c r="BE166" i="33" s="1"/>
  <c r="BE146" i="33" s="1"/>
  <c r="AX46" i="33"/>
  <c r="AW38" i="33"/>
  <c r="O80" i="7"/>
  <c r="N80" i="7"/>
  <c r="P81" i="7" s="1"/>
  <c r="M127" i="7"/>
  <c r="L128" i="7"/>
  <c r="BE215" i="33" l="1"/>
  <c r="BE171" i="33"/>
  <c r="BE13" i="33"/>
  <c r="AY21" i="31"/>
  <c r="AY22" i="31" s="1"/>
  <c r="BE199" i="33"/>
  <c r="BE120" i="33"/>
  <c r="BF7" i="33"/>
  <c r="BE11" i="33"/>
  <c r="BE12" i="33" s="1"/>
  <c r="BE10" i="33"/>
  <c r="AW41" i="33"/>
  <c r="AY46" i="33"/>
  <c r="N81" i="7"/>
  <c r="P82" i="7" s="1"/>
  <c r="O81" i="7"/>
  <c r="M128" i="7"/>
  <c r="L129" i="7"/>
  <c r="AZ20" i="31" l="1"/>
  <c r="BE121" i="33"/>
  <c r="BE224" i="33"/>
  <c r="BE201" i="33"/>
  <c r="BE223" i="33"/>
  <c r="AY23" i="31"/>
  <c r="BF8" i="33"/>
  <c r="BF166" i="33" s="1"/>
  <c r="BF146" i="33" s="1"/>
  <c r="AX41" i="33"/>
  <c r="O82" i="7"/>
  <c r="N82" i="7"/>
  <c r="P83" i="7" s="1"/>
  <c r="L130" i="7"/>
  <c r="M129" i="7"/>
  <c r="BF215" i="33" l="1"/>
  <c r="BF171" i="33"/>
  <c r="BF13" i="33"/>
  <c r="AZ21" i="31"/>
  <c r="AZ22" i="31" s="1"/>
  <c r="BF199" i="33"/>
  <c r="BF120" i="33"/>
  <c r="BG7" i="33"/>
  <c r="BF11" i="33"/>
  <c r="BF12" i="33" s="1"/>
  <c r="BF10" i="33"/>
  <c r="AV42" i="33"/>
  <c r="AX38" i="33"/>
  <c r="AW42" i="33"/>
  <c r="AZ46" i="33"/>
  <c r="N83" i="7"/>
  <c r="P84" i="7" s="1"/>
  <c r="O83" i="7"/>
  <c r="M130" i="7"/>
  <c r="L131" i="7"/>
  <c r="BA20" i="31" l="1"/>
  <c r="BF121" i="33"/>
  <c r="BF224" i="33"/>
  <c r="BF201" i="33"/>
  <c r="BF223" i="33"/>
  <c r="AZ23" i="31"/>
  <c r="BG8" i="33"/>
  <c r="BG166" i="33" s="1"/>
  <c r="BG146" i="33" s="1"/>
  <c r="AX42" i="33"/>
  <c r="N84" i="7"/>
  <c r="P85" i="7" s="1"/>
  <c r="O84" i="7"/>
  <c r="L132" i="7"/>
  <c r="M131" i="7"/>
  <c r="BG215" i="33" l="1"/>
  <c r="BG171" i="33"/>
  <c r="BG13" i="33"/>
  <c r="BA21" i="31"/>
  <c r="BA22" i="31" s="1"/>
  <c r="BG199" i="33"/>
  <c r="BG120" i="33"/>
  <c r="BH7" i="33"/>
  <c r="BG10" i="33"/>
  <c r="BG11" i="33"/>
  <c r="BG12" i="33" s="1"/>
  <c r="AY38" i="33"/>
  <c r="AY41" i="33"/>
  <c r="BA46" i="33"/>
  <c r="N85" i="7"/>
  <c r="P86" i="7" s="1"/>
  <c r="O85" i="7"/>
  <c r="L133" i="7"/>
  <c r="M132" i="7"/>
  <c r="BB20" i="31" l="1"/>
  <c r="BG121" i="33"/>
  <c r="BG224" i="33"/>
  <c r="BG201" i="33"/>
  <c r="BG223" i="33"/>
  <c r="BA23" i="31"/>
  <c r="BH8" i="33"/>
  <c r="BH166" i="33" s="1"/>
  <c r="BH146" i="33" s="1"/>
  <c r="AZ41" i="33"/>
  <c r="N86" i="7"/>
  <c r="P87" i="7" s="1"/>
  <c r="O86" i="7"/>
  <c r="M133" i="7"/>
  <c r="L134" i="7"/>
  <c r="BH215" i="33" l="1"/>
  <c r="BH171" i="33"/>
  <c r="BH13" i="33"/>
  <c r="BB21" i="31"/>
  <c r="BB22" i="31" s="1"/>
  <c r="BH199" i="33"/>
  <c r="BH120" i="33"/>
  <c r="BI7" i="33"/>
  <c r="BH11" i="33"/>
  <c r="BH12" i="33" s="1"/>
  <c r="BH10" i="33"/>
  <c r="AZ38" i="33"/>
  <c r="BB46" i="33"/>
  <c r="O87" i="7"/>
  <c r="N87" i="7"/>
  <c r="P88" i="7" s="1"/>
  <c r="L135" i="7"/>
  <c r="M134" i="7"/>
  <c r="BC20" i="31" l="1"/>
  <c r="BH121" i="33"/>
  <c r="BH224" i="33"/>
  <c r="BH201" i="33"/>
  <c r="BH223" i="33"/>
  <c r="BB23" i="31"/>
  <c r="BI8" i="33"/>
  <c r="BI166" i="33" s="1"/>
  <c r="BI146" i="33" s="1"/>
  <c r="AY42" i="33"/>
  <c r="N88" i="7"/>
  <c r="P89" i="7" s="1"/>
  <c r="O88" i="7"/>
  <c r="M135" i="7"/>
  <c r="L136" i="7"/>
  <c r="BI215" i="33" l="1"/>
  <c r="BI171" i="33"/>
  <c r="BI13" i="33"/>
  <c r="BC21" i="31"/>
  <c r="BC22" i="31" s="1"/>
  <c r="BI199" i="33"/>
  <c r="BI120" i="33"/>
  <c r="BJ7" i="33"/>
  <c r="BI11" i="33"/>
  <c r="BI12" i="33" s="1"/>
  <c r="BI10" i="33"/>
  <c r="BA38" i="33"/>
  <c r="AZ42" i="33"/>
  <c r="BC46" i="33"/>
  <c r="BA41" i="33"/>
  <c r="O89" i="7"/>
  <c r="N89" i="7"/>
  <c r="P90" i="7" s="1"/>
  <c r="M136" i="7"/>
  <c r="L137" i="7"/>
  <c r="BD20" i="31" l="1"/>
  <c r="BI121" i="33"/>
  <c r="BI224" i="33"/>
  <c r="BI201" i="33"/>
  <c r="BI223" i="33"/>
  <c r="BC23" i="31"/>
  <c r="BJ8" i="33"/>
  <c r="BJ166" i="33" s="1"/>
  <c r="BJ146" i="33" s="1"/>
  <c r="BB41" i="33"/>
  <c r="O90" i="7"/>
  <c r="N90" i="7"/>
  <c r="P91" i="7" s="1"/>
  <c r="L138" i="7"/>
  <c r="M137" i="7"/>
  <c r="BJ215" i="33" l="1"/>
  <c r="BJ171" i="33"/>
  <c r="BJ13" i="33"/>
  <c r="BD21" i="31"/>
  <c r="BD22" i="31" s="1"/>
  <c r="BJ199" i="33"/>
  <c r="BJ120" i="33"/>
  <c r="BK7" i="33"/>
  <c r="BJ11" i="33"/>
  <c r="BJ12" i="33" s="1"/>
  <c r="BJ10" i="33"/>
  <c r="BB38" i="33"/>
  <c r="BA42" i="33"/>
  <c r="BD46" i="33"/>
  <c r="N91" i="7"/>
  <c r="P92" i="7" s="1"/>
  <c r="O91" i="7"/>
  <c r="M138" i="7"/>
  <c r="L139" i="7"/>
  <c r="BE20" i="31" l="1"/>
  <c r="BJ121" i="33"/>
  <c r="BJ224" i="33"/>
  <c r="BJ201" i="33"/>
  <c r="BJ223" i="33"/>
  <c r="BD23" i="31"/>
  <c r="BK8" i="33"/>
  <c r="BK166" i="33" s="1"/>
  <c r="BK146" i="33" s="1"/>
  <c r="N92" i="7"/>
  <c r="P93" i="7" s="1"/>
  <c r="O92" i="7"/>
  <c r="L140" i="7"/>
  <c r="M139" i="7"/>
  <c r="BK215" i="33" l="1"/>
  <c r="BK171" i="33"/>
  <c r="BK13" i="33"/>
  <c r="BE21" i="31"/>
  <c r="BE22" i="31" s="1"/>
  <c r="BK199" i="33"/>
  <c r="BK120" i="33"/>
  <c r="BL7" i="33"/>
  <c r="BK10" i="33"/>
  <c r="BK11" i="33"/>
  <c r="BK12" i="33" s="1"/>
  <c r="BC38" i="33"/>
  <c r="BB42" i="33"/>
  <c r="BE46" i="33"/>
  <c r="BC41" i="33"/>
  <c r="O93" i="7"/>
  <c r="N93" i="7"/>
  <c r="P94" i="7" s="1"/>
  <c r="L141" i="7"/>
  <c r="M140" i="7"/>
  <c r="BF20" i="31" l="1"/>
  <c r="BK121" i="33"/>
  <c r="BK224" i="33"/>
  <c r="BK201" i="33"/>
  <c r="BK223" i="33"/>
  <c r="BE23" i="31"/>
  <c r="BL8" i="33"/>
  <c r="BL166" i="33" s="1"/>
  <c r="BL146" i="33" s="1"/>
  <c r="N94" i="7"/>
  <c r="P95" i="7" s="1"/>
  <c r="O94" i="7"/>
  <c r="M141" i="7"/>
  <c r="L142" i="7"/>
  <c r="BL215" i="33" l="1"/>
  <c r="BL171" i="33"/>
  <c r="BL13" i="33"/>
  <c r="BF21" i="31"/>
  <c r="BF22" i="31" s="1"/>
  <c r="BL199" i="33"/>
  <c r="BL120" i="33"/>
  <c r="BM7" i="33"/>
  <c r="BL10" i="33"/>
  <c r="BL11" i="33"/>
  <c r="BL12" i="33" s="1"/>
  <c r="BD38" i="33"/>
  <c r="BD41" i="33"/>
  <c r="BF46" i="33"/>
  <c r="O95" i="7"/>
  <c r="N95" i="7"/>
  <c r="P96" i="7" s="1"/>
  <c r="L143" i="7"/>
  <c r="M142" i="7"/>
  <c r="BG20" i="31" l="1"/>
  <c r="BL121" i="33"/>
  <c r="BL224" i="33"/>
  <c r="BL201" i="33"/>
  <c r="BL223" i="33"/>
  <c r="BF23" i="31"/>
  <c r="BM8" i="33"/>
  <c r="BM166" i="33" s="1"/>
  <c r="BM146" i="33" s="1"/>
  <c r="BC42" i="33"/>
  <c r="BE41" i="33"/>
  <c r="N96" i="7"/>
  <c r="P97" i="7" s="1"/>
  <c r="O96" i="7"/>
  <c r="M143" i="7"/>
  <c r="L144" i="7"/>
  <c r="BM215" i="33" l="1"/>
  <c r="BM171" i="33"/>
  <c r="BM13" i="33"/>
  <c r="BG21" i="31"/>
  <c r="BG22" i="31" s="1"/>
  <c r="BM199" i="33"/>
  <c r="BM120" i="33"/>
  <c r="BN7" i="33"/>
  <c r="BM11" i="33"/>
  <c r="BM12" i="33" s="1"/>
  <c r="BM10" i="33"/>
  <c r="BE38" i="33"/>
  <c r="O97" i="7"/>
  <c r="BG46" i="33"/>
  <c r="M144" i="7"/>
  <c r="L145" i="7"/>
  <c r="BH20" i="31" l="1"/>
  <c r="BM121" i="33"/>
  <c r="BM224" i="33"/>
  <c r="BM201" i="33"/>
  <c r="BM223" i="33"/>
  <c r="BG23" i="31"/>
  <c r="BN8" i="33"/>
  <c r="BN166" i="33" s="1"/>
  <c r="BN146" i="33" s="1"/>
  <c r="BD42" i="33"/>
  <c r="L146" i="7"/>
  <c r="M145" i="7"/>
  <c r="BN215" i="33" l="1"/>
  <c r="BN171" i="33"/>
  <c r="BN13" i="33"/>
  <c r="BH21" i="31"/>
  <c r="BH22" i="31" s="1"/>
  <c r="BN199" i="33"/>
  <c r="BN120" i="33"/>
  <c r="BO7" i="33"/>
  <c r="BN11" i="33"/>
  <c r="BN12" i="33" s="1"/>
  <c r="BN10" i="33"/>
  <c r="BF38" i="33"/>
  <c r="BE42" i="33"/>
  <c r="BF41" i="33"/>
  <c r="BH46" i="33"/>
  <c r="M146" i="7"/>
  <c r="L147" i="7"/>
  <c r="BI20" i="31" l="1"/>
  <c r="BN121" i="33"/>
  <c r="BN224" i="33"/>
  <c r="BN201" i="33"/>
  <c r="BN223" i="33"/>
  <c r="BH23" i="31"/>
  <c r="BO8" i="33"/>
  <c r="BO166" i="33" s="1"/>
  <c r="BO146" i="33" s="1"/>
  <c r="L148" i="7"/>
  <c r="M147" i="7"/>
  <c r="BO215" i="33" l="1"/>
  <c r="BO171" i="33"/>
  <c r="BO13" i="33"/>
  <c r="BI21" i="31"/>
  <c r="BI22" i="31" s="1"/>
  <c r="BO199" i="33"/>
  <c r="BO120" i="33"/>
  <c r="BP7" i="33"/>
  <c r="BO11" i="33"/>
  <c r="BO12" i="33" s="1"/>
  <c r="BO10" i="33"/>
  <c r="BG38" i="33"/>
  <c r="BF42" i="33"/>
  <c r="BG41" i="33"/>
  <c r="BI46" i="33"/>
  <c r="L149" i="7"/>
  <c r="M148" i="7"/>
  <c r="BJ20" i="31" l="1"/>
  <c r="BO121" i="33"/>
  <c r="BO224" i="33"/>
  <c r="BO201" i="33"/>
  <c r="BO223" i="33"/>
  <c r="BI23" i="31"/>
  <c r="BP8" i="33"/>
  <c r="BP166" i="33" s="1"/>
  <c r="BP146" i="33" s="1"/>
  <c r="BH41" i="33"/>
  <c r="M149" i="7"/>
  <c r="L150" i="7"/>
  <c r="BP215" i="33" l="1"/>
  <c r="BP171" i="33"/>
  <c r="BP13" i="33"/>
  <c r="BJ21" i="31"/>
  <c r="BJ22" i="31" s="1"/>
  <c r="BP199" i="33"/>
  <c r="BP120" i="33"/>
  <c r="BQ7" i="33"/>
  <c r="BP11" i="33"/>
  <c r="BP12" i="33" s="1"/>
  <c r="BP10" i="33"/>
  <c r="BH38" i="33"/>
  <c r="BG42" i="33"/>
  <c r="BJ46" i="33"/>
  <c r="L151" i="7"/>
  <c r="M150" i="7"/>
  <c r="BK20" i="31" l="1"/>
  <c r="BP121" i="33"/>
  <c r="BP224" i="33"/>
  <c r="BP201" i="33"/>
  <c r="BP223" i="33"/>
  <c r="BJ23" i="31"/>
  <c r="BQ8" i="33"/>
  <c r="BQ166" i="33" s="1"/>
  <c r="BQ146" i="33" s="1"/>
  <c r="BI41" i="33"/>
  <c r="M151" i="7"/>
  <c r="L152" i="7"/>
  <c r="BQ215" i="33" l="1"/>
  <c r="BQ171" i="33"/>
  <c r="BQ13" i="33"/>
  <c r="BK21" i="31"/>
  <c r="BK22" i="31" s="1"/>
  <c r="BQ199" i="33"/>
  <c r="BQ120" i="33"/>
  <c r="BR7" i="33"/>
  <c r="BQ11" i="33"/>
  <c r="BQ12" i="33" s="1"/>
  <c r="BQ10" i="33"/>
  <c r="BI38" i="33"/>
  <c r="BH42" i="33"/>
  <c r="BK46" i="33"/>
  <c r="L153" i="7"/>
  <c r="M152" i="7"/>
  <c r="BL20" i="31" l="1"/>
  <c r="BQ121" i="33"/>
  <c r="BQ224" i="33"/>
  <c r="BQ201" i="33"/>
  <c r="BQ223" i="33"/>
  <c r="BK23" i="31"/>
  <c r="BR8" i="33"/>
  <c r="BR166" i="33" s="1"/>
  <c r="BJ41" i="33"/>
  <c r="L154" i="7"/>
  <c r="M153" i="7"/>
  <c r="BR146" i="33" l="1"/>
  <c r="D166" i="33"/>
  <c r="BR13" i="33"/>
  <c r="BL21" i="31"/>
  <c r="BL22" i="31" s="1"/>
  <c r="BR120" i="33"/>
  <c r="BR11" i="33"/>
  <c r="BR12" i="33" s="1"/>
  <c r="BR10" i="33"/>
  <c r="BJ38" i="33"/>
  <c r="BI42" i="33"/>
  <c r="BL46" i="33"/>
  <c r="M154" i="7"/>
  <c r="L155" i="7"/>
  <c r="BR215" i="33" l="1"/>
  <c r="BR171" i="33"/>
  <c r="D146" i="33"/>
  <c r="BR223" i="33"/>
  <c r="BR199" i="33"/>
  <c r="BR121" i="33"/>
  <c r="BR224" i="33"/>
  <c r="D194" i="33"/>
  <c r="F69" i="31"/>
  <c r="G69" i="31"/>
  <c r="H69" i="31"/>
  <c r="I69" i="31"/>
  <c r="J69" i="31"/>
  <c r="L69" i="31"/>
  <c r="K69" i="31"/>
  <c r="M69" i="31"/>
  <c r="N69" i="31"/>
  <c r="R69" i="31"/>
  <c r="O69" i="31"/>
  <c r="P69" i="31"/>
  <c r="Q69" i="31"/>
  <c r="S69" i="31"/>
  <c r="T69" i="31"/>
  <c r="U69" i="31"/>
  <c r="BL23" i="31"/>
  <c r="E69" i="31" s="1"/>
  <c r="BK41" i="33"/>
  <c r="L156" i="7"/>
  <c r="M155" i="7"/>
  <c r="BR201" i="33" l="1"/>
  <c r="D69" i="31"/>
  <c r="BK38" i="33"/>
  <c r="BJ42" i="33"/>
  <c r="BM46" i="33"/>
  <c r="M156" i="7"/>
  <c r="L157" i="7"/>
  <c r="BL41" i="33" l="1"/>
  <c r="L158" i="7"/>
  <c r="M157" i="7"/>
  <c r="BL38" i="33" l="1"/>
  <c r="BK42" i="33"/>
  <c r="BN46" i="33"/>
  <c r="M158" i="7"/>
  <c r="L159" i="7"/>
  <c r="BM41" i="33" l="1"/>
  <c r="L160" i="7"/>
  <c r="M159" i="7"/>
  <c r="BM38" i="33" l="1"/>
  <c r="BL42" i="33"/>
  <c r="BO46" i="33"/>
  <c r="M160" i="7"/>
  <c r="L161" i="7"/>
  <c r="BM42" i="33" l="1"/>
  <c r="M161" i="7"/>
  <c r="L162" i="7"/>
  <c r="BN38" i="33" l="1"/>
  <c r="BN41" i="33"/>
  <c r="BP46" i="33"/>
  <c r="L163" i="7"/>
  <c r="M162" i="7"/>
  <c r="BO41" i="33" l="1"/>
  <c r="M163" i="7"/>
  <c r="L164" i="7"/>
  <c r="BO38" i="33" l="1"/>
  <c r="BN42" i="33"/>
  <c r="BQ46" i="33"/>
  <c r="L165" i="7"/>
  <c r="M164" i="7"/>
  <c r="BO42" i="33" l="1"/>
  <c r="BP41" i="33"/>
  <c r="L166" i="7"/>
  <c r="M165" i="7"/>
  <c r="BP38" i="33" l="1"/>
  <c r="M166" i="7"/>
  <c r="L167" i="7"/>
  <c r="BR46" i="33" l="1"/>
  <c r="L168" i="7"/>
  <c r="M167" i="7"/>
  <c r="BQ38" i="33" l="1"/>
  <c r="BQ41" i="33"/>
  <c r="M168" i="7"/>
  <c r="L169" i="7"/>
  <c r="BP42" i="33" l="1"/>
  <c r="M169" i="7"/>
  <c r="L170" i="7"/>
  <c r="BR38" i="33" l="1"/>
  <c r="BQ42" i="33"/>
  <c r="BR41" i="33"/>
  <c r="L171" i="7"/>
  <c r="M170" i="7"/>
  <c r="D41" i="33" l="1"/>
  <c r="D38" i="33"/>
  <c r="M171" i="7"/>
  <c r="L172" i="7"/>
  <c r="L173" i="7" l="1"/>
  <c r="M172" i="7"/>
  <c r="J48" i="33" l="1"/>
  <c r="D92" i="33"/>
  <c r="BR42" i="33"/>
  <c r="L174" i="7"/>
  <c r="M173" i="7"/>
  <c r="D42" i="33" l="1"/>
  <c r="L175" i="7"/>
  <c r="M174" i="7"/>
  <c r="L176" i="7" l="1"/>
  <c r="M175" i="7"/>
  <c r="L177" i="7" l="1"/>
  <c r="M176" i="7"/>
  <c r="M177" i="7" l="1"/>
  <c r="L178" i="7"/>
  <c r="M178" i="7" l="1"/>
  <c r="L179" i="7"/>
  <c r="L180" i="7" l="1"/>
  <c r="M179" i="7"/>
  <c r="L181" i="7" l="1"/>
  <c r="M180" i="7"/>
  <c r="L182" i="7" l="1"/>
  <c r="M181" i="7"/>
  <c r="L183" i="7" l="1"/>
  <c r="M182" i="7"/>
  <c r="L184" i="7" l="1"/>
  <c r="M183" i="7"/>
  <c r="M184" i="7" l="1"/>
  <c r="L185" i="7"/>
  <c r="M185" i="7" l="1"/>
  <c r="L186" i="7"/>
  <c r="M186" i="7" l="1"/>
  <c r="L187" i="7"/>
  <c r="M187" i="7" l="1"/>
  <c r="L188" i="7"/>
  <c r="L189" i="7" l="1"/>
  <c r="M188" i="7"/>
  <c r="L190" i="7" l="1"/>
  <c r="M189" i="7"/>
  <c r="L191" i="7" l="1"/>
  <c r="M190" i="7"/>
  <c r="M191" i="7" l="1"/>
  <c r="L192" i="7"/>
  <c r="M192" i="7" l="1"/>
  <c r="L193" i="7"/>
  <c r="M193" i="7" l="1"/>
  <c r="L194" i="7"/>
  <c r="M194" i="7" l="1"/>
  <c r="L195" i="7"/>
  <c r="L196" i="7" l="1"/>
  <c r="M195" i="7"/>
  <c r="L197" i="7" l="1"/>
  <c r="M196" i="7"/>
  <c r="L198" i="7" l="1"/>
  <c r="M197" i="7"/>
  <c r="L199" i="7" l="1"/>
  <c r="M198" i="7"/>
  <c r="M199" i="7" l="1"/>
  <c r="L200" i="7"/>
  <c r="M200" i="7" l="1"/>
  <c r="L201" i="7"/>
  <c r="M201" i="7" l="1"/>
  <c r="L202" i="7"/>
  <c r="M202" i="7" l="1"/>
  <c r="L203" i="7"/>
  <c r="M203" i="7" l="1"/>
  <c r="L204" i="7"/>
  <c r="L205" i="7" l="1"/>
  <c r="M204" i="7"/>
  <c r="L206" i="7" l="1"/>
  <c r="M205" i="7"/>
  <c r="L207" i="7" l="1"/>
  <c r="M206" i="7"/>
  <c r="M207" i="7" l="1"/>
  <c r="L208" i="7"/>
  <c r="M208" i="7" l="1"/>
  <c r="L209" i="7"/>
  <c r="M209" i="7" l="1"/>
  <c r="L210" i="7"/>
  <c r="M210" i="7" l="1"/>
  <c r="L211" i="7"/>
  <c r="L212" i="7" l="1"/>
  <c r="M211" i="7"/>
  <c r="L213" i="7" l="1"/>
  <c r="M212" i="7"/>
  <c r="L214" i="7" l="1"/>
  <c r="M213" i="7"/>
  <c r="L215" i="7" l="1"/>
  <c r="M214" i="7"/>
  <c r="AN48" i="33" l="1"/>
  <c r="L216" i="7"/>
  <c r="M215" i="7"/>
  <c r="AO48" i="33" l="1"/>
  <c r="AP48" i="33"/>
  <c r="M216" i="7"/>
  <c r="L217" i="7"/>
  <c r="AQ48" i="33" l="1"/>
  <c r="M217" i="7"/>
  <c r="L218" i="7"/>
  <c r="AR48" i="33" l="1"/>
  <c r="M218" i="7"/>
  <c r="L219" i="7"/>
  <c r="L220" i="7" l="1"/>
  <c r="M219" i="7"/>
  <c r="AS48" i="33" l="1"/>
  <c r="AT48" i="33"/>
  <c r="L221" i="7"/>
  <c r="M220" i="7"/>
  <c r="AU48" i="33" l="1"/>
  <c r="L222" i="7"/>
  <c r="M221" i="7"/>
  <c r="AV48" i="33" l="1"/>
  <c r="L223" i="7"/>
  <c r="M222" i="7"/>
  <c r="AW48" i="33" l="1"/>
  <c r="L224" i="7"/>
  <c r="M223" i="7"/>
  <c r="AX48" i="33" l="1"/>
  <c r="AY48" i="33"/>
  <c r="M224" i="7"/>
  <c r="L225" i="7"/>
  <c r="M225" i="7" l="1"/>
  <c r="L226" i="7"/>
  <c r="M226" i="7" l="1"/>
  <c r="L227" i="7"/>
  <c r="AZ48" i="33" l="1"/>
  <c r="M227" i="7"/>
  <c r="L228" i="7"/>
  <c r="BA48" i="33" l="1"/>
  <c r="L229" i="7"/>
  <c r="M228" i="7"/>
  <c r="L230" i="7" l="1"/>
  <c r="M229" i="7"/>
  <c r="L231" i="7" l="1"/>
  <c r="M230" i="7"/>
  <c r="BB48" i="33" l="1"/>
  <c r="L232" i="7"/>
  <c r="M231" i="7"/>
  <c r="M232" i="7" l="1"/>
  <c r="L233" i="7"/>
  <c r="BC48" i="33" l="1"/>
  <c r="M233" i="7"/>
  <c r="L234" i="7"/>
  <c r="M234" i="7" l="1"/>
  <c r="L235" i="7"/>
  <c r="BD48" i="33" l="1"/>
  <c r="L236" i="7"/>
  <c r="M235" i="7"/>
  <c r="L237" i="7" l="1"/>
  <c r="M236" i="7"/>
  <c r="L238" i="7" l="1"/>
  <c r="M237" i="7"/>
  <c r="BE48" i="33" l="1"/>
  <c r="L239" i="7"/>
  <c r="M238" i="7"/>
  <c r="L240" i="7" l="1"/>
  <c r="M239" i="7"/>
  <c r="M240" i="7" l="1"/>
  <c r="L241" i="7"/>
  <c r="BF48" i="33" l="1"/>
  <c r="M241" i="7"/>
  <c r="L242" i="7"/>
  <c r="M242" i="7" l="1"/>
  <c r="L243" i="7"/>
  <c r="L244" i="7" l="1"/>
  <c r="M243" i="7"/>
  <c r="BG48" i="33" l="1"/>
  <c r="L245" i="7"/>
  <c r="M244" i="7"/>
  <c r="BH48" i="33" l="1"/>
  <c r="L246" i="7"/>
  <c r="M245" i="7"/>
  <c r="L247" i="7" l="1"/>
  <c r="M246" i="7"/>
  <c r="L248" i="7" l="1"/>
  <c r="M247" i="7"/>
  <c r="M248" i="7" l="1"/>
  <c r="L249" i="7"/>
  <c r="BI48" i="33" l="1"/>
  <c r="M249" i="7"/>
  <c r="L250" i="7"/>
  <c r="M250" i="7" l="1"/>
  <c r="L251" i="7"/>
  <c r="M251" i="7" l="1"/>
  <c r="L252" i="7"/>
  <c r="BJ48" i="33" l="1"/>
  <c r="L253" i="7"/>
  <c r="M252" i="7"/>
  <c r="L254" i="7" l="1"/>
  <c r="M253" i="7"/>
  <c r="L255" i="7" l="1"/>
  <c r="M254" i="7"/>
  <c r="BK48" i="33" l="1"/>
  <c r="L256" i="7"/>
  <c r="M255" i="7"/>
  <c r="M256" i="7" l="1"/>
  <c r="L257" i="7"/>
  <c r="M257" i="7" l="1"/>
  <c r="L258" i="7"/>
  <c r="BL48" i="33" l="1"/>
  <c r="M258" i="7"/>
  <c r="L259" i="7"/>
  <c r="L260" i="7" l="1"/>
  <c r="M259" i="7"/>
  <c r="L261" i="7" l="1"/>
  <c r="M260" i="7"/>
  <c r="BM48" i="33" l="1"/>
  <c r="L262" i="7"/>
  <c r="M261" i="7"/>
  <c r="L263" i="7" l="1"/>
  <c r="M262" i="7"/>
  <c r="M263" i="7" l="1"/>
  <c r="L264" i="7"/>
  <c r="BN48" i="33" l="1"/>
  <c r="M264" i="7"/>
  <c r="L265" i="7"/>
  <c r="M265" i="7" l="1"/>
  <c r="L266" i="7"/>
  <c r="M266" i="7" l="1"/>
  <c r="L267" i="7"/>
  <c r="BO48" i="33" l="1"/>
  <c r="M267" i="7"/>
  <c r="L268" i="7"/>
  <c r="L269" i="7" l="1"/>
  <c r="M268" i="7"/>
  <c r="L270" i="7" l="1"/>
  <c r="M269" i="7"/>
  <c r="BP48" i="33" l="1"/>
  <c r="L271" i="7"/>
  <c r="M270" i="7"/>
  <c r="M97" i="7"/>
  <c r="N97" i="7" s="1"/>
  <c r="P98" i="7" s="1"/>
  <c r="BQ48" i="33" l="1"/>
  <c r="O98" i="7"/>
  <c r="N98" i="7"/>
  <c r="P99" i="7" s="1"/>
  <c r="L272" i="7"/>
  <c r="M271" i="7"/>
  <c r="O99" i="7" l="1"/>
  <c r="N99" i="7"/>
  <c r="P100" i="7" s="1"/>
  <c r="M272" i="7"/>
  <c r="L273" i="7"/>
  <c r="BR48" i="33" l="1"/>
  <c r="O100" i="7"/>
  <c r="N100" i="7"/>
  <c r="P101" i="7" s="1"/>
  <c r="M273" i="7"/>
  <c r="L274" i="7"/>
  <c r="O101" i="7" l="1"/>
  <c r="N101" i="7"/>
  <c r="P102" i="7" s="1"/>
  <c r="M274" i="7"/>
  <c r="L275" i="7"/>
  <c r="O102" i="7" l="1"/>
  <c r="N102" i="7"/>
  <c r="P103" i="7" s="1"/>
  <c r="L276" i="7"/>
  <c r="M275" i="7"/>
  <c r="O103" i="7" l="1"/>
  <c r="N103" i="7"/>
  <c r="P104" i="7" s="1"/>
  <c r="L277" i="7"/>
  <c r="M276" i="7"/>
  <c r="O104" i="7" l="1"/>
  <c r="N104" i="7"/>
  <c r="P105" i="7" s="1"/>
  <c r="L278" i="7"/>
  <c r="M277" i="7"/>
  <c r="O105" i="7" l="1"/>
  <c r="N105" i="7"/>
  <c r="P106" i="7" s="1"/>
  <c r="L279" i="7"/>
  <c r="M278" i="7"/>
  <c r="O106" i="7" l="1"/>
  <c r="N106" i="7"/>
  <c r="P107" i="7" s="1"/>
  <c r="L280" i="7"/>
  <c r="M279" i="7"/>
  <c r="O107" i="7" l="1"/>
  <c r="N107" i="7"/>
  <c r="P108" i="7" s="1"/>
  <c r="M280" i="7"/>
  <c r="L281" i="7"/>
  <c r="O108" i="7" l="1"/>
  <c r="N108" i="7"/>
  <c r="P109" i="7" s="1"/>
  <c r="M281" i="7"/>
  <c r="L282" i="7"/>
  <c r="O109" i="7" l="1"/>
  <c r="N109" i="7"/>
  <c r="P110" i="7" s="1"/>
  <c r="M282" i="7"/>
  <c r="L283" i="7"/>
  <c r="O110" i="7" l="1"/>
  <c r="N110" i="7"/>
  <c r="P111" i="7" s="1"/>
  <c r="L284" i="7"/>
  <c r="M283" i="7"/>
  <c r="O111" i="7" l="1"/>
  <c r="N111" i="7"/>
  <c r="P112" i="7" s="1"/>
  <c r="L285" i="7"/>
  <c r="M284" i="7"/>
  <c r="O112" i="7" l="1"/>
  <c r="N112" i="7"/>
  <c r="P113" i="7" s="1"/>
  <c r="L286" i="7"/>
  <c r="M285" i="7"/>
  <c r="O113" i="7" l="1"/>
  <c r="N113" i="7"/>
  <c r="P114" i="7" s="1"/>
  <c r="L287" i="7"/>
  <c r="M286" i="7"/>
  <c r="O114" i="7" l="1"/>
  <c r="N114" i="7"/>
  <c r="P115" i="7" s="1"/>
  <c r="L288" i="7"/>
  <c r="M287" i="7"/>
  <c r="O115" i="7" l="1"/>
  <c r="N115" i="7"/>
  <c r="P116" i="7" s="1"/>
  <c r="M288" i="7"/>
  <c r="L289" i="7"/>
  <c r="O116" i="7" l="1"/>
  <c r="N116" i="7"/>
  <c r="P117" i="7" s="1"/>
  <c r="M289" i="7"/>
  <c r="L290" i="7"/>
  <c r="O117" i="7" l="1"/>
  <c r="N117" i="7"/>
  <c r="P118" i="7" s="1"/>
  <c r="M290" i="7"/>
  <c r="L291" i="7"/>
  <c r="O118" i="7" l="1"/>
  <c r="N118" i="7"/>
  <c r="P119" i="7" s="1"/>
  <c r="M291" i="7"/>
  <c r="L292" i="7"/>
  <c r="O119" i="7" l="1"/>
  <c r="N119" i="7"/>
  <c r="P120" i="7" s="1"/>
  <c r="L293" i="7"/>
  <c r="M292" i="7"/>
  <c r="O120" i="7" l="1"/>
  <c r="N120" i="7"/>
  <c r="P121" i="7" s="1"/>
  <c r="L294" i="7"/>
  <c r="M293" i="7"/>
  <c r="O121" i="7" l="1"/>
  <c r="N121" i="7"/>
  <c r="P122" i="7" s="1"/>
  <c r="L295" i="7"/>
  <c r="M294" i="7"/>
  <c r="O122" i="7" l="1"/>
  <c r="N122" i="7"/>
  <c r="P123" i="7" s="1"/>
  <c r="L296" i="7"/>
  <c r="M295" i="7"/>
  <c r="O123" i="7" l="1"/>
  <c r="N123" i="7"/>
  <c r="P124" i="7" s="1"/>
  <c r="M296" i="7"/>
  <c r="L297" i="7"/>
  <c r="O124" i="7" l="1"/>
  <c r="N124" i="7"/>
  <c r="P125" i="7" s="1"/>
  <c r="M297" i="7"/>
  <c r="L298" i="7"/>
  <c r="O125" i="7" l="1"/>
  <c r="N125" i="7"/>
  <c r="P126" i="7" s="1"/>
  <c r="M298" i="7"/>
  <c r="L299" i="7"/>
  <c r="O126" i="7" l="1"/>
  <c r="N126" i="7"/>
  <c r="P127" i="7" s="1"/>
  <c r="L300" i="7"/>
  <c r="M299" i="7"/>
  <c r="M24" i="7"/>
  <c r="E53" i="7"/>
  <c r="O127" i="7" l="1"/>
  <c r="N127" i="7"/>
  <c r="P128" i="7" s="1"/>
  <c r="L301" i="7"/>
  <c r="M300" i="7"/>
  <c r="O128" i="7" l="1"/>
  <c r="N128" i="7"/>
  <c r="P129" i="7" s="1"/>
  <c r="L302" i="7"/>
  <c r="M301" i="7"/>
  <c r="O129" i="7" l="1"/>
  <c r="N129" i="7"/>
  <c r="P130" i="7" s="1"/>
  <c r="L303" i="7"/>
  <c r="M302" i="7"/>
  <c r="O130" i="7" l="1"/>
  <c r="N130" i="7"/>
  <c r="P131" i="7" s="1"/>
  <c r="L304" i="7"/>
  <c r="M303" i="7"/>
  <c r="O131" i="7" l="1"/>
  <c r="N131" i="7"/>
  <c r="P132" i="7" s="1"/>
  <c r="M304" i="7"/>
  <c r="L305" i="7"/>
  <c r="O132" i="7" l="1"/>
  <c r="N132" i="7"/>
  <c r="P133" i="7" s="1"/>
  <c r="M305" i="7"/>
  <c r="L306" i="7"/>
  <c r="O133" i="7" l="1"/>
  <c r="N133" i="7"/>
  <c r="P134" i="7" s="1"/>
  <c r="M306" i="7"/>
  <c r="L307" i="7"/>
  <c r="O134" i="7" l="1"/>
  <c r="N134" i="7"/>
  <c r="P135" i="7" s="1"/>
  <c r="L308" i="7"/>
  <c r="M307" i="7"/>
  <c r="O135" i="7" l="1"/>
  <c r="N135" i="7"/>
  <c r="P136" i="7" s="1"/>
  <c r="L309" i="7"/>
  <c r="M308" i="7"/>
  <c r="O136" i="7" l="1"/>
  <c r="N136" i="7"/>
  <c r="P137" i="7" s="1"/>
  <c r="L310" i="7"/>
  <c r="M309" i="7"/>
  <c r="O137" i="7" l="1"/>
  <c r="N137" i="7"/>
  <c r="P138" i="7" s="1"/>
  <c r="L311" i="7"/>
  <c r="M310" i="7"/>
  <c r="O138" i="7" l="1"/>
  <c r="N138" i="7"/>
  <c r="P139" i="7" s="1"/>
  <c r="L312" i="7"/>
  <c r="M311" i="7"/>
  <c r="O139" i="7" l="1"/>
  <c r="N139" i="7"/>
  <c r="P140" i="7" s="1"/>
  <c r="M312" i="7"/>
  <c r="L313" i="7"/>
  <c r="O140" i="7" l="1"/>
  <c r="N140" i="7"/>
  <c r="P141" i="7" s="1"/>
  <c r="M313" i="7"/>
  <c r="L314" i="7"/>
  <c r="O141" i="7" l="1"/>
  <c r="N141" i="7"/>
  <c r="P142" i="7" s="1"/>
  <c r="M314" i="7"/>
  <c r="L315" i="7"/>
  <c r="O142" i="7" l="1"/>
  <c r="N142" i="7"/>
  <c r="P143" i="7" s="1"/>
  <c r="L316" i="7"/>
  <c r="M315" i="7"/>
  <c r="O143" i="7" l="1"/>
  <c r="N143" i="7"/>
  <c r="P144" i="7" s="1"/>
  <c r="L317" i="7"/>
  <c r="M316" i="7"/>
  <c r="O144" i="7" l="1"/>
  <c r="N144" i="7"/>
  <c r="P145" i="7" s="1"/>
  <c r="L318" i="7"/>
  <c r="M317" i="7"/>
  <c r="O145" i="7" l="1"/>
  <c r="N145" i="7"/>
  <c r="P146" i="7" s="1"/>
  <c r="L319" i="7"/>
  <c r="M318" i="7"/>
  <c r="O146" i="7" l="1"/>
  <c r="N146" i="7"/>
  <c r="P147" i="7" s="1"/>
  <c r="M319" i="7"/>
  <c r="L320" i="7"/>
  <c r="O147" i="7" l="1"/>
  <c r="N147" i="7"/>
  <c r="P148" i="7" s="1"/>
  <c r="M320" i="7"/>
  <c r="L321" i="7"/>
  <c r="O148" i="7" l="1"/>
  <c r="N148" i="7"/>
  <c r="P149" i="7" s="1"/>
  <c r="M321" i="7"/>
  <c r="L322" i="7"/>
  <c r="O149" i="7" l="1"/>
  <c r="N149" i="7"/>
  <c r="P150" i="7" s="1"/>
  <c r="M322" i="7"/>
  <c r="L323" i="7"/>
  <c r="O150" i="7" l="1"/>
  <c r="N150" i="7"/>
  <c r="P151" i="7" s="1"/>
  <c r="M323" i="7"/>
  <c r="L324" i="7"/>
  <c r="O151" i="7" l="1"/>
  <c r="N151" i="7"/>
  <c r="P152" i="7" s="1"/>
  <c r="L325" i="7"/>
  <c r="M324" i="7"/>
  <c r="O152" i="7" l="1"/>
  <c r="N152" i="7"/>
  <c r="P153" i="7" s="1"/>
  <c r="L326" i="7"/>
  <c r="M325" i="7"/>
  <c r="O153" i="7" l="1"/>
  <c r="N153" i="7"/>
  <c r="P154" i="7" s="1"/>
  <c r="L327" i="7"/>
  <c r="M326" i="7"/>
  <c r="O154" i="7" l="1"/>
  <c r="N154" i="7"/>
  <c r="P155" i="7" s="1"/>
  <c r="M327" i="7"/>
  <c r="L328" i="7"/>
  <c r="O155" i="7" l="1"/>
  <c r="N155" i="7"/>
  <c r="P156" i="7" s="1"/>
  <c r="M328" i="7"/>
  <c r="L329" i="7"/>
  <c r="O156" i="7" l="1"/>
  <c r="N156" i="7"/>
  <c r="P157" i="7" s="1"/>
  <c r="M329" i="7"/>
  <c r="L330" i="7"/>
  <c r="O157" i="7" l="1"/>
  <c r="N157" i="7"/>
  <c r="P158" i="7" s="1"/>
  <c r="M330" i="7"/>
  <c r="L331" i="7"/>
  <c r="O158" i="7" l="1"/>
  <c r="N158" i="7"/>
  <c r="P159" i="7" s="1"/>
  <c r="L332" i="7"/>
  <c r="M331" i="7"/>
  <c r="O159" i="7" l="1"/>
  <c r="N159" i="7"/>
  <c r="P160" i="7" s="1"/>
  <c r="L333" i="7"/>
  <c r="M332" i="7"/>
  <c r="O160" i="7" l="1"/>
  <c r="N160" i="7"/>
  <c r="P161" i="7" s="1"/>
  <c r="L334" i="7"/>
  <c r="M333" i="7"/>
  <c r="O161" i="7" l="1"/>
  <c r="N161" i="7"/>
  <c r="P162" i="7" s="1"/>
  <c r="L335" i="7"/>
  <c r="M334" i="7"/>
  <c r="O162" i="7" l="1"/>
  <c r="N162" i="7"/>
  <c r="P163" i="7" s="1"/>
  <c r="L336" i="7"/>
  <c r="M335" i="7"/>
  <c r="O163" i="7" l="1"/>
  <c r="N163" i="7"/>
  <c r="P164" i="7" s="1"/>
  <c r="M336" i="7"/>
  <c r="L337" i="7"/>
  <c r="O164" i="7" l="1"/>
  <c r="N164" i="7"/>
  <c r="P165" i="7" s="1"/>
  <c r="M337" i="7"/>
  <c r="L338" i="7"/>
  <c r="O165" i="7" l="1"/>
  <c r="N165" i="7"/>
  <c r="P166" i="7" s="1"/>
  <c r="M338" i="7"/>
  <c r="L339" i="7"/>
  <c r="O166" i="7" l="1"/>
  <c r="N166" i="7"/>
  <c r="P167" i="7" s="1"/>
  <c r="L340" i="7"/>
  <c r="M339" i="7"/>
  <c r="O167" i="7" l="1"/>
  <c r="N167" i="7"/>
  <c r="P168" i="7" s="1"/>
  <c r="L341" i="7"/>
  <c r="M340" i="7"/>
  <c r="O168" i="7" l="1"/>
  <c r="N168" i="7"/>
  <c r="P169" i="7" s="1"/>
  <c r="L342" i="7"/>
  <c r="M341" i="7"/>
  <c r="O169" i="7" l="1"/>
  <c r="N169" i="7"/>
  <c r="P170" i="7" s="1"/>
  <c r="L343" i="7"/>
  <c r="M342" i="7"/>
  <c r="O170" i="7" l="1"/>
  <c r="N170" i="7"/>
  <c r="P171" i="7" s="1"/>
  <c r="L344" i="7"/>
  <c r="M343" i="7"/>
  <c r="O171" i="7" l="1"/>
  <c r="N171" i="7"/>
  <c r="P172" i="7" s="1"/>
  <c r="M344" i="7"/>
  <c r="L345" i="7"/>
  <c r="O172" i="7" l="1"/>
  <c r="N172" i="7"/>
  <c r="P173" i="7" s="1"/>
  <c r="M345" i="7"/>
  <c r="L346" i="7"/>
  <c r="O173" i="7" l="1"/>
  <c r="N173" i="7"/>
  <c r="P174" i="7" s="1"/>
  <c r="M346" i="7"/>
  <c r="L347" i="7"/>
  <c r="O174" i="7" l="1"/>
  <c r="N174" i="7"/>
  <c r="P175" i="7" s="1"/>
  <c r="L348" i="7"/>
  <c r="M347" i="7"/>
  <c r="O175" i="7" l="1"/>
  <c r="N175" i="7"/>
  <c r="P176" i="7" s="1"/>
  <c r="L349" i="7"/>
  <c r="M348" i="7"/>
  <c r="O176" i="7" l="1"/>
  <c r="N176" i="7"/>
  <c r="P177" i="7" s="1"/>
  <c r="L350" i="7"/>
  <c r="M349" i="7"/>
  <c r="O177" i="7" l="1"/>
  <c r="N177" i="7"/>
  <c r="P178" i="7" s="1"/>
  <c r="L351" i="7"/>
  <c r="M350" i="7"/>
  <c r="O178" i="7" l="1"/>
  <c r="N178" i="7"/>
  <c r="P179" i="7" s="1"/>
  <c r="M351" i="7"/>
  <c r="L352" i="7"/>
  <c r="O179" i="7" l="1"/>
  <c r="N179" i="7"/>
  <c r="P180" i="7" s="1"/>
  <c r="M352" i="7"/>
  <c r="L353" i="7"/>
  <c r="O180" i="7" l="1"/>
  <c r="N180" i="7"/>
  <c r="P181" i="7" s="1"/>
  <c r="M353" i="7"/>
  <c r="L354" i="7"/>
  <c r="O181" i="7" l="1"/>
  <c r="N181" i="7"/>
  <c r="P182" i="7" s="1"/>
  <c r="M354" i="7"/>
  <c r="L355" i="7"/>
  <c r="O182" i="7" l="1"/>
  <c r="N182" i="7"/>
  <c r="P183" i="7" s="1"/>
  <c r="M355" i="7"/>
  <c r="L356" i="7"/>
  <c r="O183" i="7" l="1"/>
  <c r="N183" i="7"/>
  <c r="P184" i="7" s="1"/>
  <c r="L357" i="7"/>
  <c r="M356" i="7"/>
  <c r="O184" i="7" l="1"/>
  <c r="N184" i="7"/>
  <c r="P185" i="7" s="1"/>
  <c r="L358" i="7"/>
  <c r="M357" i="7"/>
  <c r="O185" i="7" l="1"/>
  <c r="N185" i="7"/>
  <c r="P186" i="7" s="1"/>
  <c r="L359" i="7"/>
  <c r="M358" i="7"/>
  <c r="O186" i="7" l="1"/>
  <c r="N186" i="7"/>
  <c r="P187" i="7" s="1"/>
  <c r="L360" i="7"/>
  <c r="M359" i="7"/>
  <c r="O187" i="7" l="1"/>
  <c r="N187" i="7"/>
  <c r="P188" i="7" s="1"/>
  <c r="M360" i="7"/>
  <c r="L361" i="7"/>
  <c r="O188" i="7" l="1"/>
  <c r="N188" i="7"/>
  <c r="P189" i="7" s="1"/>
  <c r="M361" i="7"/>
  <c r="L362" i="7"/>
  <c r="O189" i="7" l="1"/>
  <c r="N189" i="7"/>
  <c r="P190" i="7" s="1"/>
  <c r="M362" i="7"/>
  <c r="L363" i="7"/>
  <c r="O190" i="7" l="1"/>
  <c r="N190" i="7"/>
  <c r="P191" i="7" s="1"/>
  <c r="L364" i="7"/>
  <c r="M363" i="7"/>
  <c r="O191" i="7" l="1"/>
  <c r="N191" i="7"/>
  <c r="P192" i="7" s="1"/>
  <c r="L365" i="7"/>
  <c r="M364" i="7"/>
  <c r="O192" i="7" l="1"/>
  <c r="N192" i="7"/>
  <c r="P193" i="7" s="1"/>
  <c r="L366" i="7"/>
  <c r="M365" i="7"/>
  <c r="O193" i="7" l="1"/>
  <c r="N193" i="7"/>
  <c r="P194" i="7" s="1"/>
  <c r="L367" i="7"/>
  <c r="M366" i="7"/>
  <c r="O194" i="7" l="1"/>
  <c r="N194" i="7"/>
  <c r="P195" i="7" s="1"/>
  <c r="L368" i="7"/>
  <c r="M367" i="7"/>
  <c r="O195" i="7" l="1"/>
  <c r="N195" i="7"/>
  <c r="P196" i="7" s="1"/>
  <c r="M368" i="7"/>
  <c r="L369" i="7"/>
  <c r="O196" i="7" l="1"/>
  <c r="N196" i="7"/>
  <c r="P197" i="7" s="1"/>
  <c r="M369" i="7"/>
  <c r="L370" i="7"/>
  <c r="O197" i="7" l="1"/>
  <c r="N197" i="7"/>
  <c r="P198" i="7" s="1"/>
  <c r="M370" i="7"/>
  <c r="L371" i="7"/>
  <c r="O198" i="7" l="1"/>
  <c r="N198" i="7"/>
  <c r="P199" i="7" s="1"/>
  <c r="L372" i="7"/>
  <c r="M371" i="7"/>
  <c r="O199" i="7" l="1"/>
  <c r="N199" i="7"/>
  <c r="P200" i="7" s="1"/>
  <c r="L373" i="7"/>
  <c r="M372" i="7"/>
  <c r="O200" i="7" l="1"/>
  <c r="N200" i="7"/>
  <c r="P201" i="7" s="1"/>
  <c r="L374" i="7"/>
  <c r="M373" i="7"/>
  <c r="O201" i="7" l="1"/>
  <c r="N201" i="7"/>
  <c r="P202" i="7" s="1"/>
  <c r="L375" i="7"/>
  <c r="M374" i="7"/>
  <c r="O202" i="7" l="1"/>
  <c r="N202" i="7"/>
  <c r="P203" i="7" s="1"/>
  <c r="L376" i="7"/>
  <c r="M375" i="7"/>
  <c r="O203" i="7" l="1"/>
  <c r="N203" i="7"/>
  <c r="P204" i="7" s="1"/>
  <c r="M376" i="7"/>
  <c r="L377" i="7"/>
  <c r="O204" i="7" l="1"/>
  <c r="N204" i="7"/>
  <c r="P205" i="7" s="1"/>
  <c r="M377" i="7"/>
  <c r="L378" i="7"/>
  <c r="O205" i="7" l="1"/>
  <c r="N205" i="7"/>
  <c r="P206" i="7" s="1"/>
  <c r="M378" i="7"/>
  <c r="L379" i="7"/>
  <c r="O206" i="7" l="1"/>
  <c r="N206" i="7"/>
  <c r="P207" i="7" s="1"/>
  <c r="M379" i="7"/>
  <c r="L380" i="7"/>
  <c r="O207" i="7" l="1"/>
  <c r="N207" i="7"/>
  <c r="P208" i="7" s="1"/>
  <c r="L381" i="7"/>
  <c r="M380" i="7"/>
  <c r="O208" i="7" l="1"/>
  <c r="N208" i="7"/>
  <c r="P209" i="7" s="1"/>
  <c r="L382" i="7"/>
  <c r="M381" i="7"/>
  <c r="O209" i="7" l="1"/>
  <c r="N209" i="7"/>
  <c r="P210" i="7" s="1"/>
  <c r="L383" i="7"/>
  <c r="M382" i="7"/>
  <c r="O210" i="7" l="1"/>
  <c r="N210" i="7"/>
  <c r="P211" i="7" s="1"/>
  <c r="M383" i="7"/>
  <c r="L384" i="7"/>
  <c r="O211" i="7" l="1"/>
  <c r="N211" i="7"/>
  <c r="P212" i="7" s="1"/>
  <c r="M384" i="7"/>
  <c r="L385" i="7"/>
  <c r="O212" i="7" l="1"/>
  <c r="N212" i="7"/>
  <c r="P213" i="7" s="1"/>
  <c r="M385" i="7"/>
  <c r="L386" i="7"/>
  <c r="O213" i="7" l="1"/>
  <c r="N213" i="7"/>
  <c r="P214" i="7" s="1"/>
  <c r="M386" i="7"/>
  <c r="L387" i="7"/>
  <c r="O214" i="7" l="1"/>
  <c r="N214" i="7"/>
  <c r="P215" i="7" s="1"/>
  <c r="M387" i="7"/>
  <c r="L388" i="7"/>
  <c r="O215" i="7" l="1"/>
  <c r="N215" i="7"/>
  <c r="P216" i="7" s="1"/>
  <c r="L389" i="7"/>
  <c r="M388" i="7"/>
  <c r="O216" i="7" l="1"/>
  <c r="N216" i="7"/>
  <c r="P217" i="7" s="1"/>
  <c r="L390" i="7"/>
  <c r="M389" i="7"/>
  <c r="O217" i="7" l="1"/>
  <c r="N217" i="7"/>
  <c r="P218" i="7" s="1"/>
  <c r="L391" i="7"/>
  <c r="M390" i="7"/>
  <c r="O218" i="7" l="1"/>
  <c r="N218" i="7"/>
  <c r="P219" i="7" s="1"/>
  <c r="M391" i="7"/>
  <c r="L392" i="7"/>
  <c r="O219" i="7" l="1"/>
  <c r="N219" i="7"/>
  <c r="P220" i="7" s="1"/>
  <c r="M392" i="7"/>
  <c r="L393" i="7"/>
  <c r="O220" i="7" l="1"/>
  <c r="N220" i="7"/>
  <c r="P221" i="7" s="1"/>
  <c r="M393" i="7"/>
  <c r="L394" i="7"/>
  <c r="O221" i="7" l="1"/>
  <c r="N221" i="7"/>
  <c r="P222" i="7" s="1"/>
  <c r="M394" i="7"/>
  <c r="L395" i="7"/>
  <c r="O222" i="7" l="1"/>
  <c r="N222" i="7"/>
  <c r="P223" i="7" s="1"/>
  <c r="L396" i="7"/>
  <c r="M395" i="7"/>
  <c r="O223" i="7" l="1"/>
  <c r="N223" i="7"/>
  <c r="P224" i="7" s="1"/>
  <c r="L397" i="7"/>
  <c r="M396" i="7"/>
  <c r="O224" i="7" l="1"/>
  <c r="N224" i="7"/>
  <c r="P225" i="7" s="1"/>
  <c r="L398" i="7"/>
  <c r="M397" i="7"/>
  <c r="O225" i="7" l="1"/>
  <c r="N225" i="7"/>
  <c r="P226" i="7" s="1"/>
  <c r="L399" i="7"/>
  <c r="M398" i="7"/>
  <c r="O226" i="7" l="1"/>
  <c r="N226" i="7"/>
  <c r="P227" i="7" s="1"/>
  <c r="L400" i="7"/>
  <c r="M399" i="7"/>
  <c r="O227" i="7" l="1"/>
  <c r="N227" i="7"/>
  <c r="P228" i="7" s="1"/>
  <c r="M400" i="7"/>
  <c r="L401" i="7"/>
  <c r="O228" i="7" l="1"/>
  <c r="N228" i="7"/>
  <c r="P229" i="7" s="1"/>
  <c r="M401" i="7"/>
  <c r="L402" i="7"/>
  <c r="O229" i="7" l="1"/>
  <c r="N229" i="7"/>
  <c r="P230" i="7" s="1"/>
  <c r="M402" i="7"/>
  <c r="L403" i="7"/>
  <c r="O230" i="7" l="1"/>
  <c r="N230" i="7"/>
  <c r="P231" i="7" s="1"/>
  <c r="L404" i="7"/>
  <c r="M403" i="7"/>
  <c r="O231" i="7" l="1"/>
  <c r="N231" i="7"/>
  <c r="P232" i="7" s="1"/>
  <c r="L405" i="7"/>
  <c r="M404" i="7"/>
  <c r="O232" i="7" l="1"/>
  <c r="N232" i="7"/>
  <c r="P233" i="7" s="1"/>
  <c r="L406" i="7"/>
  <c r="M405" i="7"/>
  <c r="O233" i="7" l="1"/>
  <c r="N233" i="7"/>
  <c r="P234" i="7" s="1"/>
  <c r="L407" i="7"/>
  <c r="M406" i="7"/>
  <c r="O234" i="7" l="1"/>
  <c r="N234" i="7"/>
  <c r="P235" i="7" s="1"/>
  <c r="L408" i="7"/>
  <c r="M407" i="7"/>
  <c r="O235" i="7" l="1"/>
  <c r="N235" i="7"/>
  <c r="P236" i="7" s="1"/>
  <c r="M408" i="7"/>
  <c r="L409" i="7"/>
  <c r="O236" i="7" l="1"/>
  <c r="N236" i="7"/>
  <c r="P237" i="7" s="1"/>
  <c r="M409" i="7"/>
  <c r="L410" i="7"/>
  <c r="O237" i="7" l="1"/>
  <c r="N237" i="7"/>
  <c r="P238" i="7" s="1"/>
  <c r="M410" i="7"/>
  <c r="L411" i="7"/>
  <c r="O238" i="7" l="1"/>
  <c r="N238" i="7"/>
  <c r="P239" i="7" s="1"/>
  <c r="L412" i="7"/>
  <c r="M411" i="7"/>
  <c r="O239" i="7" l="1"/>
  <c r="N239" i="7"/>
  <c r="P240" i="7" s="1"/>
  <c r="L413" i="7"/>
  <c r="M412" i="7"/>
  <c r="O240" i="7" l="1"/>
  <c r="N240" i="7"/>
  <c r="P241" i="7" s="1"/>
  <c r="L414" i="7"/>
  <c r="M413" i="7"/>
  <c r="O241" i="7" l="1"/>
  <c r="N241" i="7"/>
  <c r="P242" i="7" s="1"/>
  <c r="L415" i="7"/>
  <c r="M414" i="7"/>
  <c r="O242" i="7" l="1"/>
  <c r="N242" i="7"/>
  <c r="P243" i="7" s="1"/>
  <c r="L416" i="7"/>
  <c r="M415" i="7"/>
  <c r="O243" i="7" l="1"/>
  <c r="N243" i="7"/>
  <c r="P244" i="7" s="1"/>
  <c r="M416" i="7"/>
  <c r="L417" i="7"/>
  <c r="O244" i="7" l="1"/>
  <c r="N244" i="7"/>
  <c r="P245" i="7" s="1"/>
  <c r="M417" i="7"/>
  <c r="L418" i="7"/>
  <c r="O245" i="7" l="1"/>
  <c r="N245" i="7"/>
  <c r="P246" i="7" s="1"/>
  <c r="M418" i="7"/>
  <c r="L419" i="7"/>
  <c r="O246" i="7" l="1"/>
  <c r="N246" i="7"/>
  <c r="P247" i="7" s="1"/>
  <c r="M419" i="7"/>
  <c r="L420" i="7"/>
  <c r="O247" i="7" l="1"/>
  <c r="N247" i="7"/>
  <c r="P248" i="7" s="1"/>
  <c r="L421" i="7"/>
  <c r="M420" i="7"/>
  <c r="O248" i="7" l="1"/>
  <c r="N248" i="7"/>
  <c r="P249" i="7" s="1"/>
  <c r="L422" i="7"/>
  <c r="M421" i="7"/>
  <c r="O249" i="7" l="1"/>
  <c r="N249" i="7"/>
  <c r="P250" i="7" s="1"/>
  <c r="L423" i="7"/>
  <c r="M422" i="7"/>
  <c r="O250" i="7" l="1"/>
  <c r="N250" i="7"/>
  <c r="P251" i="7" s="1"/>
  <c r="L424" i="7"/>
  <c r="M423" i="7"/>
  <c r="O251" i="7" l="1"/>
  <c r="N251" i="7"/>
  <c r="P252" i="7" s="1"/>
  <c r="M424" i="7"/>
  <c r="L425" i="7"/>
  <c r="O252" i="7" l="1"/>
  <c r="N252" i="7"/>
  <c r="P253" i="7" s="1"/>
  <c r="M425" i="7"/>
  <c r="L426" i="7"/>
  <c r="O253" i="7" l="1"/>
  <c r="N253" i="7"/>
  <c r="P254" i="7" s="1"/>
  <c r="M426" i="7"/>
  <c r="L427" i="7"/>
  <c r="O254" i="7" l="1"/>
  <c r="N254" i="7"/>
  <c r="P255" i="7" s="1"/>
  <c r="L428" i="7"/>
  <c r="M427" i="7"/>
  <c r="O255" i="7" l="1"/>
  <c r="N255" i="7"/>
  <c r="P256" i="7" s="1"/>
  <c r="L429" i="7"/>
  <c r="M428" i="7"/>
  <c r="O256" i="7" l="1"/>
  <c r="N256" i="7"/>
  <c r="P257" i="7" s="1"/>
  <c r="L430" i="7"/>
  <c r="M429" i="7"/>
  <c r="O257" i="7" l="1"/>
  <c r="N257" i="7"/>
  <c r="P258" i="7" s="1"/>
  <c r="L431" i="7"/>
  <c r="M430" i="7"/>
  <c r="O258" i="7" l="1"/>
  <c r="N258" i="7"/>
  <c r="P259" i="7" s="1"/>
  <c r="L432" i="7"/>
  <c r="M431" i="7"/>
  <c r="O259" i="7" l="1"/>
  <c r="N259" i="7"/>
  <c r="P260" i="7" s="1"/>
  <c r="M432" i="7"/>
  <c r="L433" i="7"/>
  <c r="O260" i="7" l="1"/>
  <c r="N260" i="7"/>
  <c r="P261" i="7" s="1"/>
  <c r="M433" i="7"/>
  <c r="L434" i="7"/>
  <c r="O261" i="7" l="1"/>
  <c r="N261" i="7"/>
  <c r="P262" i="7" s="1"/>
  <c r="M434" i="7"/>
  <c r="L435" i="7"/>
  <c r="O262" i="7" l="1"/>
  <c r="N262" i="7"/>
  <c r="P263" i="7" s="1"/>
  <c r="L436" i="7"/>
  <c r="M435" i="7"/>
  <c r="O263" i="7" l="1"/>
  <c r="N263" i="7"/>
  <c r="P264" i="7" s="1"/>
  <c r="L437" i="7"/>
  <c r="M436" i="7"/>
  <c r="O264" i="7" l="1"/>
  <c r="N264" i="7"/>
  <c r="P265" i="7" s="1"/>
  <c r="L438" i="7"/>
  <c r="M437" i="7"/>
  <c r="O265" i="7" l="1"/>
  <c r="N265" i="7"/>
  <c r="P266" i="7" s="1"/>
  <c r="L439" i="7"/>
  <c r="M438" i="7"/>
  <c r="O266" i="7" l="1"/>
  <c r="N266" i="7"/>
  <c r="P267" i="7" s="1"/>
  <c r="L440" i="7"/>
  <c r="M439" i="7"/>
  <c r="O267" i="7" l="1"/>
  <c r="N267" i="7"/>
  <c r="P268" i="7" s="1"/>
  <c r="M440" i="7"/>
  <c r="L441" i="7"/>
  <c r="O268" i="7" l="1"/>
  <c r="N268" i="7"/>
  <c r="P269" i="7" s="1"/>
  <c r="M441" i="7"/>
  <c r="L442" i="7"/>
  <c r="O269" i="7" l="1"/>
  <c r="N269" i="7"/>
  <c r="P270" i="7" s="1"/>
  <c r="M442" i="7"/>
  <c r="L443" i="7"/>
  <c r="O270" i="7" l="1"/>
  <c r="N270" i="7"/>
  <c r="P271" i="7" s="1"/>
  <c r="M443" i="7"/>
  <c r="L444" i="7"/>
  <c r="O271" i="7" l="1"/>
  <c r="N271" i="7"/>
  <c r="P272" i="7" s="1"/>
  <c r="L445" i="7"/>
  <c r="M444" i="7"/>
  <c r="O272" i="7" l="1"/>
  <c r="N272" i="7"/>
  <c r="P273" i="7" s="1"/>
  <c r="L446" i="7"/>
  <c r="M445" i="7"/>
  <c r="O273" i="7" l="1"/>
  <c r="N273" i="7"/>
  <c r="P274" i="7" s="1"/>
  <c r="L447" i="7"/>
  <c r="M446" i="7"/>
  <c r="O274" i="7" l="1"/>
  <c r="N274" i="7"/>
  <c r="P275" i="7" s="1"/>
  <c r="M447" i="7"/>
  <c r="L448" i="7"/>
  <c r="O275" i="7" l="1"/>
  <c r="N275" i="7"/>
  <c r="P276" i="7" s="1"/>
  <c r="M448" i="7"/>
  <c r="L449" i="7"/>
  <c r="O276" i="7" l="1"/>
  <c r="N276" i="7"/>
  <c r="P277" i="7" s="1"/>
  <c r="M449" i="7"/>
  <c r="L450" i="7"/>
  <c r="O277" i="7" l="1"/>
  <c r="N277" i="7"/>
  <c r="P278" i="7" s="1"/>
  <c r="M450" i="7"/>
  <c r="L451" i="7"/>
  <c r="O278" i="7" l="1"/>
  <c r="N278" i="7"/>
  <c r="P279" i="7" s="1"/>
  <c r="M451" i="7"/>
  <c r="L452" i="7"/>
  <c r="O279" i="7" l="1"/>
  <c r="N279" i="7"/>
  <c r="P280" i="7" s="1"/>
  <c r="L453" i="7"/>
  <c r="M452" i="7"/>
  <c r="O280" i="7" l="1"/>
  <c r="N280" i="7"/>
  <c r="P281" i="7" s="1"/>
  <c r="L454" i="7"/>
  <c r="M453" i="7"/>
  <c r="O281" i="7" l="1"/>
  <c r="N281" i="7"/>
  <c r="P282" i="7" s="1"/>
  <c r="L455" i="7"/>
  <c r="M454" i="7"/>
  <c r="O282" i="7" l="1"/>
  <c r="N282" i="7"/>
  <c r="P283" i="7" s="1"/>
  <c r="M455" i="7"/>
  <c r="L456" i="7"/>
  <c r="O283" i="7" l="1"/>
  <c r="N283" i="7"/>
  <c r="P284" i="7" s="1"/>
  <c r="M456" i="7"/>
  <c r="L457" i="7"/>
  <c r="O284" i="7" l="1"/>
  <c r="N284" i="7"/>
  <c r="P285" i="7" s="1"/>
  <c r="M457" i="7"/>
  <c r="L458" i="7"/>
  <c r="O285" i="7" l="1"/>
  <c r="N285" i="7"/>
  <c r="P286" i="7" s="1"/>
  <c r="M458" i="7"/>
  <c r="L459" i="7"/>
  <c r="O286" i="7" l="1"/>
  <c r="N286" i="7"/>
  <c r="P287" i="7" s="1"/>
  <c r="L460" i="7"/>
  <c r="M459" i="7"/>
  <c r="O287" i="7" l="1"/>
  <c r="N287" i="7"/>
  <c r="P288" i="7" s="1"/>
  <c r="L461" i="7"/>
  <c r="M460" i="7"/>
  <c r="O288" i="7" l="1"/>
  <c r="N288" i="7"/>
  <c r="P289" i="7" s="1"/>
  <c r="L462" i="7"/>
  <c r="M461" i="7"/>
  <c r="O289" i="7" l="1"/>
  <c r="N289" i="7"/>
  <c r="P290" i="7" s="1"/>
  <c r="L463" i="7"/>
  <c r="M462" i="7"/>
  <c r="O290" i="7" l="1"/>
  <c r="N290" i="7"/>
  <c r="P291" i="7" s="1"/>
  <c r="L464" i="7"/>
  <c r="M463" i="7"/>
  <c r="O291" i="7" l="1"/>
  <c r="N291" i="7"/>
  <c r="P292" i="7" s="1"/>
  <c r="M464" i="7"/>
  <c r="L465" i="7"/>
  <c r="O292" i="7" l="1"/>
  <c r="N292" i="7"/>
  <c r="P293" i="7" s="1"/>
  <c r="M465" i="7"/>
  <c r="L466" i="7"/>
  <c r="O293" i="7" l="1"/>
  <c r="N293" i="7"/>
  <c r="P294" i="7" s="1"/>
  <c r="M466" i="7"/>
  <c r="L467" i="7"/>
  <c r="O294" i="7" l="1"/>
  <c r="N294" i="7"/>
  <c r="P295" i="7" s="1"/>
  <c r="L468" i="7"/>
  <c r="M467" i="7"/>
  <c r="O295" i="7" l="1"/>
  <c r="N295" i="7"/>
  <c r="P296" i="7" s="1"/>
  <c r="L469" i="7"/>
  <c r="M468" i="7"/>
  <c r="O296" i="7" l="1"/>
  <c r="N296" i="7"/>
  <c r="P297" i="7" s="1"/>
  <c r="L470" i="7"/>
  <c r="M469" i="7"/>
  <c r="O297" i="7" l="1"/>
  <c r="N297" i="7"/>
  <c r="P298" i="7" s="1"/>
  <c r="L471" i="7"/>
  <c r="M470" i="7"/>
  <c r="O298" i="7" l="1"/>
  <c r="N298" i="7"/>
  <c r="P299" i="7" s="1"/>
  <c r="L472" i="7"/>
  <c r="M471" i="7"/>
  <c r="O299" i="7" l="1"/>
  <c r="N299" i="7"/>
  <c r="P300" i="7" s="1"/>
  <c r="M472" i="7"/>
  <c r="L473" i="7"/>
  <c r="O300" i="7" l="1"/>
  <c r="N300" i="7"/>
  <c r="P301" i="7" s="1"/>
  <c r="M473" i="7"/>
  <c r="L474" i="7"/>
  <c r="O301" i="7" l="1"/>
  <c r="N301" i="7"/>
  <c r="P302" i="7" s="1"/>
  <c r="M474" i="7"/>
  <c r="L475" i="7"/>
  <c r="O302" i="7" l="1"/>
  <c r="N302" i="7"/>
  <c r="P303" i="7" s="1"/>
  <c r="L476" i="7"/>
  <c r="M475" i="7"/>
  <c r="O303" i="7" l="1"/>
  <c r="N303" i="7"/>
  <c r="P304" i="7" s="1"/>
  <c r="L477" i="7"/>
  <c r="M476" i="7"/>
  <c r="O304" i="7" l="1"/>
  <c r="N304" i="7"/>
  <c r="P305" i="7" s="1"/>
  <c r="L478" i="7"/>
  <c r="M477" i="7"/>
  <c r="O305" i="7" l="1"/>
  <c r="N305" i="7"/>
  <c r="P306" i="7" s="1"/>
  <c r="L479" i="7"/>
  <c r="M478" i="7"/>
  <c r="O306" i="7" l="1"/>
  <c r="N306" i="7"/>
  <c r="P307" i="7" s="1"/>
  <c r="L480" i="7"/>
  <c r="M479" i="7"/>
  <c r="O307" i="7" l="1"/>
  <c r="N307" i="7"/>
  <c r="P308" i="7" s="1"/>
  <c r="M480" i="7"/>
  <c r="L481" i="7"/>
  <c r="O308" i="7" l="1"/>
  <c r="N308" i="7"/>
  <c r="P309" i="7" s="1"/>
  <c r="M481" i="7"/>
  <c r="L482" i="7"/>
  <c r="O309" i="7" l="1"/>
  <c r="N309" i="7"/>
  <c r="P310" i="7" s="1"/>
  <c r="M482" i="7"/>
  <c r="L483" i="7"/>
  <c r="O310" i="7" l="1"/>
  <c r="N310" i="7"/>
  <c r="P311" i="7" s="1"/>
  <c r="L484" i="7"/>
  <c r="M483" i="7"/>
  <c r="O311" i="7" l="1"/>
  <c r="N311" i="7"/>
  <c r="P312" i="7" s="1"/>
  <c r="L485" i="7"/>
  <c r="M484" i="7"/>
  <c r="O312" i="7" l="1"/>
  <c r="N312" i="7"/>
  <c r="P313" i="7" s="1"/>
  <c r="L486" i="7"/>
  <c r="M485" i="7"/>
  <c r="O313" i="7" l="1"/>
  <c r="N313" i="7"/>
  <c r="P314" i="7" s="1"/>
  <c r="L487" i="7"/>
  <c r="M486" i="7"/>
  <c r="O314" i="7" l="1"/>
  <c r="N314" i="7"/>
  <c r="P315" i="7" s="1"/>
  <c r="L488" i="7"/>
  <c r="M487" i="7"/>
  <c r="O315" i="7" l="1"/>
  <c r="N315" i="7"/>
  <c r="P316" i="7" s="1"/>
  <c r="M488" i="7"/>
  <c r="L489" i="7"/>
  <c r="O316" i="7" l="1"/>
  <c r="N316" i="7"/>
  <c r="P317" i="7" s="1"/>
  <c r="M489" i="7"/>
  <c r="L490" i="7"/>
  <c r="O317" i="7" l="1"/>
  <c r="N317" i="7"/>
  <c r="P318" i="7" s="1"/>
  <c r="M490" i="7"/>
  <c r="L491" i="7"/>
  <c r="O318" i="7" l="1"/>
  <c r="N318" i="7"/>
  <c r="P319" i="7" s="1"/>
  <c r="L492" i="7"/>
  <c r="M491" i="7"/>
  <c r="O319" i="7" l="1"/>
  <c r="N319" i="7"/>
  <c r="P320" i="7" s="1"/>
  <c r="L493" i="7"/>
  <c r="M492" i="7"/>
  <c r="O320" i="7" l="1"/>
  <c r="N320" i="7"/>
  <c r="P321" i="7" s="1"/>
  <c r="L494" i="7"/>
  <c r="M493" i="7"/>
  <c r="O321" i="7" l="1"/>
  <c r="N321" i="7"/>
  <c r="P322" i="7" s="1"/>
  <c r="L495" i="7"/>
  <c r="M494" i="7"/>
  <c r="O322" i="7" l="1"/>
  <c r="N322" i="7"/>
  <c r="P323" i="7" s="1"/>
  <c r="L496" i="7"/>
  <c r="M495" i="7"/>
  <c r="O323" i="7" l="1"/>
  <c r="N323" i="7"/>
  <c r="P324" i="7" s="1"/>
  <c r="M496" i="7"/>
  <c r="L497" i="7"/>
  <c r="O324" i="7" l="1"/>
  <c r="N324" i="7"/>
  <c r="P325" i="7" s="1"/>
  <c r="M497" i="7"/>
  <c r="L498" i="7"/>
  <c r="O325" i="7" l="1"/>
  <c r="N325" i="7"/>
  <c r="P326" i="7" s="1"/>
  <c r="M498" i="7"/>
  <c r="L499" i="7"/>
  <c r="O326" i="7" l="1"/>
  <c r="N326" i="7"/>
  <c r="P327" i="7" s="1"/>
  <c r="L500" i="7"/>
  <c r="M499" i="7"/>
  <c r="O327" i="7" l="1"/>
  <c r="N327" i="7"/>
  <c r="P328" i="7" s="1"/>
  <c r="L501" i="7"/>
  <c r="M500" i="7"/>
  <c r="O328" i="7" l="1"/>
  <c r="N328" i="7"/>
  <c r="P329" i="7" s="1"/>
  <c r="L502" i="7"/>
  <c r="M501" i="7"/>
  <c r="O329" i="7" l="1"/>
  <c r="N329" i="7"/>
  <c r="P330" i="7" s="1"/>
  <c r="L503" i="7"/>
  <c r="M502" i="7"/>
  <c r="O330" i="7" l="1"/>
  <c r="N330" i="7"/>
  <c r="P331" i="7" s="1"/>
  <c r="L504" i="7"/>
  <c r="M503" i="7"/>
  <c r="O331" i="7" l="1"/>
  <c r="N331" i="7"/>
  <c r="P332" i="7" s="1"/>
  <c r="M504" i="7"/>
  <c r="L505" i="7"/>
  <c r="O332" i="7" l="1"/>
  <c r="N332" i="7"/>
  <c r="P333" i="7" s="1"/>
  <c r="M505" i="7"/>
  <c r="L506" i="7"/>
  <c r="O333" i="7" l="1"/>
  <c r="N333" i="7"/>
  <c r="P334" i="7" s="1"/>
  <c r="M506" i="7"/>
  <c r="L507" i="7"/>
  <c r="O334" i="7" l="1"/>
  <c r="N334" i="7"/>
  <c r="P335" i="7" s="1"/>
  <c r="L508" i="7"/>
  <c r="M507" i="7"/>
  <c r="O335" i="7" l="1"/>
  <c r="N335" i="7"/>
  <c r="P336" i="7" s="1"/>
  <c r="L509" i="7"/>
  <c r="M508" i="7"/>
  <c r="O336" i="7" l="1"/>
  <c r="N336" i="7"/>
  <c r="P337" i="7" s="1"/>
  <c r="L510" i="7"/>
  <c r="M509" i="7"/>
  <c r="O337" i="7" l="1"/>
  <c r="N337" i="7"/>
  <c r="P338" i="7" s="1"/>
  <c r="L511" i="7"/>
  <c r="M510" i="7"/>
  <c r="O338" i="7" l="1"/>
  <c r="N338" i="7"/>
  <c r="P339" i="7" s="1"/>
  <c r="M511" i="7"/>
  <c r="L512" i="7"/>
  <c r="O339" i="7" l="1"/>
  <c r="N339" i="7"/>
  <c r="P340" i="7" s="1"/>
  <c r="M512" i="7"/>
  <c r="L513" i="7"/>
  <c r="O340" i="7" l="1"/>
  <c r="N340" i="7"/>
  <c r="P341" i="7" s="1"/>
  <c r="M513" i="7"/>
  <c r="L514" i="7"/>
  <c r="O341" i="7" l="1"/>
  <c r="N341" i="7"/>
  <c r="P342" i="7" s="1"/>
  <c r="M514" i="7"/>
  <c r="L515" i="7"/>
  <c r="O342" i="7" l="1"/>
  <c r="N342" i="7"/>
  <c r="P343" i="7" s="1"/>
  <c r="M515" i="7"/>
  <c r="L516" i="7"/>
  <c r="O343" i="7" l="1"/>
  <c r="N343" i="7"/>
  <c r="P344" i="7" s="1"/>
  <c r="L517" i="7"/>
  <c r="M516" i="7"/>
  <c r="O344" i="7" l="1"/>
  <c r="N344" i="7"/>
  <c r="P345" i="7" s="1"/>
  <c r="L518" i="7"/>
  <c r="M517" i="7"/>
  <c r="O345" i="7" l="1"/>
  <c r="N345" i="7"/>
  <c r="P346" i="7" s="1"/>
  <c r="L519" i="7"/>
  <c r="M518" i="7"/>
  <c r="O346" i="7" l="1"/>
  <c r="N346" i="7"/>
  <c r="P347" i="7" s="1"/>
  <c r="M519" i="7"/>
  <c r="L520" i="7"/>
  <c r="O347" i="7" l="1"/>
  <c r="N347" i="7"/>
  <c r="P348" i="7" s="1"/>
  <c r="M520" i="7"/>
  <c r="L521" i="7"/>
  <c r="O348" i="7" l="1"/>
  <c r="N348" i="7"/>
  <c r="P349" i="7" s="1"/>
  <c r="M521" i="7"/>
  <c r="L522" i="7"/>
  <c r="O349" i="7" l="1"/>
  <c r="N349" i="7"/>
  <c r="P350" i="7" s="1"/>
  <c r="M522" i="7"/>
  <c r="L523" i="7"/>
  <c r="O350" i="7" l="1"/>
  <c r="N350" i="7"/>
  <c r="P351" i="7" s="1"/>
  <c r="L524" i="7"/>
  <c r="M523" i="7"/>
  <c r="O351" i="7" l="1"/>
  <c r="N351" i="7"/>
  <c r="P352" i="7" s="1"/>
  <c r="L525" i="7"/>
  <c r="M524" i="7"/>
  <c r="O352" i="7" l="1"/>
  <c r="N352" i="7"/>
  <c r="P353" i="7" s="1"/>
  <c r="L526" i="7"/>
  <c r="M525" i="7"/>
  <c r="O353" i="7" l="1"/>
  <c r="N353" i="7"/>
  <c r="P354" i="7" s="1"/>
  <c r="L527" i="7"/>
  <c r="M526" i="7"/>
  <c r="O354" i="7" l="1"/>
  <c r="N354" i="7"/>
  <c r="P355" i="7" s="1"/>
  <c r="M527" i="7"/>
  <c r="L528" i="7"/>
  <c r="O355" i="7" l="1"/>
  <c r="N355" i="7"/>
  <c r="P356" i="7" s="1"/>
  <c r="L529" i="7"/>
  <c r="M528" i="7"/>
  <c r="O356" i="7" l="1"/>
  <c r="N356" i="7"/>
  <c r="P357" i="7" s="1"/>
  <c r="M529" i="7"/>
  <c r="L530" i="7"/>
  <c r="O357" i="7" l="1"/>
  <c r="N357" i="7"/>
  <c r="P358" i="7" s="1"/>
  <c r="M530" i="7"/>
  <c r="L531" i="7"/>
  <c r="O358" i="7" l="1"/>
  <c r="N358" i="7"/>
  <c r="P359" i="7" s="1"/>
  <c r="L532" i="7"/>
  <c r="M531" i="7"/>
  <c r="O359" i="7" l="1"/>
  <c r="N359" i="7"/>
  <c r="P360" i="7" s="1"/>
  <c r="M532" i="7"/>
  <c r="L533" i="7"/>
  <c r="O360" i="7" l="1"/>
  <c r="N360" i="7"/>
  <c r="P361" i="7" s="1"/>
  <c r="L534" i="7"/>
  <c r="M533" i="7"/>
  <c r="O361" i="7" l="1"/>
  <c r="N361" i="7"/>
  <c r="P362" i="7" s="1"/>
  <c r="L535" i="7"/>
  <c r="M534" i="7"/>
  <c r="O362" i="7" l="1"/>
  <c r="N362" i="7"/>
  <c r="P363" i="7" s="1"/>
  <c r="M535" i="7"/>
  <c r="L536" i="7"/>
  <c r="O363" i="7" l="1"/>
  <c r="N363" i="7"/>
  <c r="P364" i="7" s="1"/>
  <c r="L537" i="7"/>
  <c r="M536" i="7"/>
  <c r="O364" i="7" l="1"/>
  <c r="N364" i="7"/>
  <c r="P365" i="7" s="1"/>
  <c r="M537" i="7"/>
  <c r="L538" i="7"/>
  <c r="O365" i="7" l="1"/>
  <c r="N365" i="7"/>
  <c r="P366" i="7" s="1"/>
  <c r="M538" i="7"/>
  <c r="L539" i="7"/>
  <c r="O366" i="7" l="1"/>
  <c r="N366" i="7"/>
  <c r="P367" i="7" s="1"/>
  <c r="L540" i="7"/>
  <c r="M539" i="7"/>
  <c r="O367" i="7" l="1"/>
  <c r="N367" i="7"/>
  <c r="P368" i="7" s="1"/>
  <c r="M540" i="7"/>
  <c r="L541" i="7"/>
  <c r="O368" i="7" l="1"/>
  <c r="N368" i="7"/>
  <c r="P369" i="7" s="1"/>
  <c r="L542" i="7"/>
  <c r="M541" i="7"/>
  <c r="O369" i="7" l="1"/>
  <c r="N369" i="7"/>
  <c r="P370" i="7" s="1"/>
  <c r="L543" i="7"/>
  <c r="M542" i="7"/>
  <c r="O370" i="7" l="1"/>
  <c r="N370" i="7"/>
  <c r="P371" i="7" s="1"/>
  <c r="M543" i="7"/>
  <c r="L544" i="7"/>
  <c r="O371" i="7" l="1"/>
  <c r="N371" i="7"/>
  <c r="P372" i="7" s="1"/>
  <c r="L545" i="7"/>
  <c r="M544" i="7"/>
  <c r="O372" i="7" l="1"/>
  <c r="N372" i="7"/>
  <c r="P373" i="7" s="1"/>
  <c r="M545" i="7"/>
  <c r="L546" i="7"/>
  <c r="O373" i="7" l="1"/>
  <c r="N373" i="7"/>
  <c r="P374" i="7" s="1"/>
  <c r="M546" i="7"/>
  <c r="L547" i="7"/>
  <c r="O374" i="7" l="1"/>
  <c r="N374" i="7"/>
  <c r="P375" i="7" s="1"/>
  <c r="L548" i="7"/>
  <c r="M547" i="7"/>
  <c r="O375" i="7" l="1"/>
  <c r="N375" i="7"/>
  <c r="P376" i="7" s="1"/>
  <c r="M548" i="7"/>
  <c r="L549" i="7"/>
  <c r="O376" i="7" l="1"/>
  <c r="N376" i="7"/>
  <c r="P377" i="7" s="1"/>
  <c r="L550" i="7"/>
  <c r="M549" i="7"/>
  <c r="O377" i="7" l="1"/>
  <c r="N377" i="7"/>
  <c r="P378" i="7" s="1"/>
  <c r="L551" i="7"/>
  <c r="M550" i="7"/>
  <c r="O378" i="7" l="1"/>
  <c r="N378" i="7"/>
  <c r="P379" i="7" s="1"/>
  <c r="M551" i="7"/>
  <c r="L552" i="7"/>
  <c r="O379" i="7" l="1"/>
  <c r="N379" i="7"/>
  <c r="P380" i="7" s="1"/>
  <c r="L553" i="7"/>
  <c r="M552" i="7"/>
  <c r="O380" i="7" l="1"/>
  <c r="N380" i="7"/>
  <c r="P381" i="7" s="1"/>
  <c r="M553" i="7"/>
  <c r="L554" i="7"/>
  <c r="O381" i="7" l="1"/>
  <c r="N381" i="7"/>
  <c r="P382" i="7" s="1"/>
  <c r="M554" i="7"/>
  <c r="L555" i="7"/>
  <c r="O382" i="7" l="1"/>
  <c r="N382" i="7"/>
  <c r="P383" i="7" s="1"/>
  <c r="L556" i="7"/>
  <c r="M555" i="7"/>
  <c r="O383" i="7" l="1"/>
  <c r="N383" i="7"/>
  <c r="P384" i="7" s="1"/>
  <c r="M556" i="7"/>
  <c r="L557" i="7"/>
  <c r="O384" i="7" l="1"/>
  <c r="N384" i="7"/>
  <c r="P385" i="7" s="1"/>
  <c r="L558" i="7"/>
  <c r="M557" i="7"/>
  <c r="O385" i="7" l="1"/>
  <c r="N385" i="7"/>
  <c r="P386" i="7" s="1"/>
  <c r="L559" i="7"/>
  <c r="M558" i="7"/>
  <c r="O386" i="7" l="1"/>
  <c r="N386" i="7"/>
  <c r="P387" i="7" s="1"/>
  <c r="M559" i="7"/>
  <c r="L560" i="7"/>
  <c r="O387" i="7" l="1"/>
  <c r="N387" i="7"/>
  <c r="P388" i="7" s="1"/>
  <c r="L561" i="7"/>
  <c r="M560" i="7"/>
  <c r="O388" i="7" l="1"/>
  <c r="N388" i="7"/>
  <c r="P389" i="7" s="1"/>
  <c r="M561" i="7"/>
  <c r="L562" i="7"/>
  <c r="O389" i="7" l="1"/>
  <c r="N389" i="7"/>
  <c r="P390" i="7" s="1"/>
  <c r="M562" i="7"/>
  <c r="L563" i="7"/>
  <c r="O390" i="7" l="1"/>
  <c r="N390" i="7"/>
  <c r="P391" i="7" s="1"/>
  <c r="L564" i="7"/>
  <c r="M563" i="7"/>
  <c r="O391" i="7" l="1"/>
  <c r="N391" i="7"/>
  <c r="P392" i="7" s="1"/>
  <c r="M564" i="7"/>
  <c r="L565" i="7"/>
  <c r="O392" i="7" l="1"/>
  <c r="N392" i="7"/>
  <c r="P393" i="7" s="1"/>
  <c r="L566" i="7"/>
  <c r="M565" i="7"/>
  <c r="O393" i="7" l="1"/>
  <c r="N393" i="7"/>
  <c r="P394" i="7" s="1"/>
  <c r="L567" i="7"/>
  <c r="M566" i="7"/>
  <c r="O394" i="7" l="1"/>
  <c r="N394" i="7"/>
  <c r="P395" i="7" s="1"/>
  <c r="M567" i="7"/>
  <c r="L568" i="7"/>
  <c r="O395" i="7" l="1"/>
  <c r="N395" i="7"/>
  <c r="P396" i="7" s="1"/>
  <c r="L569" i="7"/>
  <c r="M568" i="7"/>
  <c r="O396" i="7" l="1"/>
  <c r="N396" i="7"/>
  <c r="P397" i="7" s="1"/>
  <c r="M569" i="7"/>
  <c r="L570" i="7"/>
  <c r="O397" i="7" l="1"/>
  <c r="N397" i="7"/>
  <c r="P398" i="7" s="1"/>
  <c r="M570" i="7"/>
  <c r="L571" i="7"/>
  <c r="O398" i="7" l="1"/>
  <c r="N398" i="7"/>
  <c r="P399" i="7" s="1"/>
  <c r="L572" i="7"/>
  <c r="M571" i="7"/>
  <c r="O399" i="7" l="1"/>
  <c r="N399" i="7"/>
  <c r="P400" i="7" s="1"/>
  <c r="M572" i="7"/>
  <c r="L573" i="7"/>
  <c r="O400" i="7" l="1"/>
  <c r="N400" i="7"/>
  <c r="P401" i="7" s="1"/>
  <c r="L574" i="7"/>
  <c r="M573" i="7"/>
  <c r="O401" i="7" l="1"/>
  <c r="N401" i="7"/>
  <c r="P402" i="7" s="1"/>
  <c r="L575" i="7"/>
  <c r="M574" i="7"/>
  <c r="O402" i="7" l="1"/>
  <c r="N402" i="7"/>
  <c r="P403" i="7" s="1"/>
  <c r="M575" i="7"/>
  <c r="L576" i="7"/>
  <c r="O403" i="7" l="1"/>
  <c r="N403" i="7"/>
  <c r="P404" i="7" s="1"/>
  <c r="L577" i="7"/>
  <c r="M576" i="7"/>
  <c r="O404" i="7" l="1"/>
  <c r="N404" i="7"/>
  <c r="P405" i="7" s="1"/>
  <c r="M577" i="7"/>
  <c r="L578" i="7"/>
  <c r="O405" i="7" l="1"/>
  <c r="N405" i="7"/>
  <c r="P406" i="7" s="1"/>
  <c r="M578" i="7"/>
  <c r="L579" i="7"/>
  <c r="O406" i="7" l="1"/>
  <c r="N406" i="7"/>
  <c r="P407" i="7" s="1"/>
  <c r="L580" i="7"/>
  <c r="M579" i="7"/>
  <c r="O407" i="7" l="1"/>
  <c r="N407" i="7"/>
  <c r="P408" i="7" s="1"/>
  <c r="M580" i="7"/>
  <c r="L581" i="7"/>
  <c r="O408" i="7" l="1"/>
  <c r="N408" i="7"/>
  <c r="P409" i="7" s="1"/>
  <c r="L582" i="7"/>
  <c r="M581" i="7"/>
  <c r="O409" i="7" l="1"/>
  <c r="N409" i="7"/>
  <c r="P410" i="7" s="1"/>
  <c r="L583" i="7"/>
  <c r="M582" i="7"/>
  <c r="O410" i="7" l="1"/>
  <c r="N410" i="7"/>
  <c r="P411" i="7" s="1"/>
  <c r="M583" i="7"/>
  <c r="L584" i="7"/>
  <c r="O411" i="7" l="1"/>
  <c r="N411" i="7"/>
  <c r="P412" i="7" s="1"/>
  <c r="L585" i="7"/>
  <c r="M584" i="7"/>
  <c r="O412" i="7" l="1"/>
  <c r="N412" i="7"/>
  <c r="P413" i="7" s="1"/>
  <c r="M585" i="7"/>
  <c r="L586" i="7"/>
  <c r="O413" i="7" l="1"/>
  <c r="N413" i="7"/>
  <c r="P414" i="7" s="1"/>
  <c r="L587" i="7"/>
  <c r="M586" i="7"/>
  <c r="O414" i="7" l="1"/>
  <c r="N414" i="7"/>
  <c r="P415" i="7" s="1"/>
  <c r="L588" i="7"/>
  <c r="M587" i="7"/>
  <c r="O415" i="7" l="1"/>
  <c r="N415" i="7"/>
  <c r="P416" i="7" s="1"/>
  <c r="L589" i="7"/>
  <c r="M588" i="7"/>
  <c r="O416" i="7" l="1"/>
  <c r="N416" i="7"/>
  <c r="P417" i="7" s="1"/>
  <c r="M589" i="7"/>
  <c r="L590" i="7"/>
  <c r="O417" i="7" l="1"/>
  <c r="N417" i="7"/>
  <c r="P418" i="7" s="1"/>
  <c r="L591" i="7"/>
  <c r="M590" i="7"/>
  <c r="O418" i="7" l="1"/>
  <c r="N418" i="7"/>
  <c r="P419" i="7" s="1"/>
  <c r="M591" i="7"/>
  <c r="L592" i="7"/>
  <c r="O419" i="7" l="1"/>
  <c r="N419" i="7"/>
  <c r="P420" i="7" s="1"/>
  <c r="M592" i="7"/>
  <c r="L593" i="7"/>
  <c r="O420" i="7" l="1"/>
  <c r="N420" i="7"/>
  <c r="P421" i="7" s="1"/>
  <c r="M593" i="7"/>
  <c r="L594" i="7"/>
  <c r="O421" i="7" l="1"/>
  <c r="N421" i="7"/>
  <c r="P422" i="7" s="1"/>
  <c r="L595" i="7"/>
  <c r="M594" i="7"/>
  <c r="O422" i="7" l="1"/>
  <c r="N422" i="7"/>
  <c r="P423" i="7" s="1"/>
  <c r="L596" i="7"/>
  <c r="M595" i="7"/>
  <c r="O423" i="7" l="1"/>
  <c r="N423" i="7"/>
  <c r="P424" i="7" s="1"/>
  <c r="L597" i="7"/>
  <c r="M596" i="7"/>
  <c r="O424" i="7" l="1"/>
  <c r="N424" i="7"/>
  <c r="P425" i="7" s="1"/>
  <c r="L598" i="7"/>
  <c r="M597" i="7"/>
  <c r="O425" i="7" l="1"/>
  <c r="N425" i="7"/>
  <c r="P426" i="7" s="1"/>
  <c r="L599" i="7"/>
  <c r="M598" i="7"/>
  <c r="O426" i="7" l="1"/>
  <c r="N426" i="7"/>
  <c r="P427" i="7" s="1"/>
  <c r="M599" i="7"/>
  <c r="L600" i="7"/>
  <c r="O427" i="7" l="1"/>
  <c r="N427" i="7"/>
  <c r="P428" i="7" s="1"/>
  <c r="M600" i="7"/>
  <c r="L601" i="7"/>
  <c r="O428" i="7" l="1"/>
  <c r="N428" i="7"/>
  <c r="P429" i="7" s="1"/>
  <c r="L602" i="7"/>
  <c r="M601" i="7"/>
  <c r="O429" i="7" l="1"/>
  <c r="N429" i="7"/>
  <c r="P430" i="7" s="1"/>
  <c r="M602" i="7"/>
  <c r="L603" i="7"/>
  <c r="O430" i="7" l="1"/>
  <c r="N430" i="7"/>
  <c r="P431" i="7" s="1"/>
  <c r="L604" i="7"/>
  <c r="M603" i="7"/>
  <c r="O431" i="7" l="1"/>
  <c r="N431" i="7"/>
  <c r="P432" i="7" s="1"/>
  <c r="L605" i="7"/>
  <c r="M604" i="7"/>
  <c r="O432" i="7" l="1"/>
  <c r="N432" i="7"/>
  <c r="P433" i="7" s="1"/>
  <c r="M605" i="7"/>
  <c r="L606" i="7"/>
  <c r="O433" i="7" l="1"/>
  <c r="N433" i="7"/>
  <c r="P434" i="7" s="1"/>
  <c r="L607" i="7"/>
  <c r="M606" i="7"/>
  <c r="O434" i="7" l="1"/>
  <c r="N434" i="7"/>
  <c r="P435" i="7" s="1"/>
  <c r="M607" i="7"/>
  <c r="L608" i="7"/>
  <c r="O435" i="7" l="1"/>
  <c r="N435" i="7"/>
  <c r="P436" i="7" s="1"/>
  <c r="M608" i="7"/>
  <c r="L609" i="7"/>
  <c r="O436" i="7" l="1"/>
  <c r="N436" i="7"/>
  <c r="P437" i="7" s="1"/>
  <c r="L610" i="7"/>
  <c r="M609" i="7"/>
  <c r="O437" i="7" l="1"/>
  <c r="N437" i="7"/>
  <c r="P438" i="7" s="1"/>
  <c r="L611" i="7"/>
  <c r="M610" i="7"/>
  <c r="O438" i="7" l="1"/>
  <c r="N438" i="7"/>
  <c r="P439" i="7" s="1"/>
  <c r="L612" i="7"/>
  <c r="M611" i="7"/>
  <c r="O439" i="7" l="1"/>
  <c r="N439" i="7"/>
  <c r="P440" i="7" s="1"/>
  <c r="L613" i="7"/>
  <c r="M612" i="7"/>
  <c r="O440" i="7" l="1"/>
  <c r="N440" i="7"/>
  <c r="P441" i="7" s="1"/>
  <c r="M613" i="7"/>
  <c r="L614" i="7"/>
  <c r="O441" i="7" l="1"/>
  <c r="N441" i="7"/>
  <c r="P442" i="7" s="1"/>
  <c r="L615" i="7"/>
  <c r="M614" i="7"/>
  <c r="O442" i="7" l="1"/>
  <c r="N442" i="7"/>
  <c r="P443" i="7" s="1"/>
  <c r="M615" i="7"/>
  <c r="L616" i="7"/>
  <c r="O443" i="7" l="1"/>
  <c r="N443" i="7"/>
  <c r="P444" i="7" s="1"/>
  <c r="M616" i="7"/>
  <c r="L617" i="7"/>
  <c r="O444" i="7" l="1"/>
  <c r="N444" i="7"/>
  <c r="P445" i="7" s="1"/>
  <c r="L618" i="7"/>
  <c r="M617" i="7"/>
  <c r="O445" i="7" l="1"/>
  <c r="N445" i="7"/>
  <c r="P446" i="7" s="1"/>
  <c r="M618" i="7"/>
  <c r="L619" i="7"/>
  <c r="O446" i="7" l="1"/>
  <c r="N446" i="7"/>
  <c r="P447" i="7" s="1"/>
  <c r="L620" i="7"/>
  <c r="M619" i="7"/>
  <c r="O447" i="7" l="1"/>
  <c r="N447" i="7"/>
  <c r="P448" i="7" s="1"/>
  <c r="L621" i="7"/>
  <c r="M620" i="7"/>
  <c r="O448" i="7" l="1"/>
  <c r="N448" i="7"/>
  <c r="P449" i="7" s="1"/>
  <c r="L622" i="7"/>
  <c r="M621" i="7"/>
  <c r="O449" i="7" l="1"/>
  <c r="N449" i="7"/>
  <c r="P450" i="7" s="1"/>
  <c r="M622" i="7"/>
  <c r="L623" i="7"/>
  <c r="O450" i="7" l="1"/>
  <c r="N450" i="7"/>
  <c r="P451" i="7" s="1"/>
  <c r="M623" i="7"/>
  <c r="L624" i="7"/>
  <c r="O451" i="7" l="1"/>
  <c r="N451" i="7"/>
  <c r="P452" i="7" s="1"/>
  <c r="M624" i="7"/>
  <c r="L625" i="7"/>
  <c r="O452" i="7" l="1"/>
  <c r="N452" i="7"/>
  <c r="P453" i="7" s="1"/>
  <c r="M625" i="7"/>
  <c r="L626" i="7"/>
  <c r="O453" i="7" l="1"/>
  <c r="N453" i="7"/>
  <c r="P454" i="7" s="1"/>
  <c r="M626" i="7"/>
  <c r="L627" i="7"/>
  <c r="O454" i="7" l="1"/>
  <c r="N454" i="7"/>
  <c r="P455" i="7" s="1"/>
  <c r="L628" i="7"/>
  <c r="M627" i="7"/>
  <c r="O455" i="7" l="1"/>
  <c r="N455" i="7"/>
  <c r="P456" i="7" s="1"/>
  <c r="L629" i="7"/>
  <c r="M628" i="7"/>
  <c r="O456" i="7" l="1"/>
  <c r="N456" i="7"/>
  <c r="P457" i="7" s="1"/>
  <c r="L630" i="7"/>
  <c r="M629" i="7"/>
  <c r="O457" i="7" l="1"/>
  <c r="N457" i="7"/>
  <c r="P458" i="7" s="1"/>
  <c r="M630" i="7"/>
  <c r="L631" i="7"/>
  <c r="O458" i="7" l="1"/>
  <c r="N458" i="7"/>
  <c r="P459" i="7" s="1"/>
  <c r="M631" i="7"/>
  <c r="L632" i="7"/>
  <c r="O459" i="7" l="1"/>
  <c r="N459" i="7"/>
  <c r="P460" i="7" s="1"/>
  <c r="M632" i="7"/>
  <c r="L633" i="7"/>
  <c r="O460" i="7" l="1"/>
  <c r="N460" i="7"/>
  <c r="P461" i="7" s="1"/>
  <c r="M633" i="7"/>
  <c r="L634" i="7"/>
  <c r="O461" i="7" l="1"/>
  <c r="N461" i="7"/>
  <c r="P462" i="7" s="1"/>
  <c r="L635" i="7"/>
  <c r="M634" i="7"/>
  <c r="O462" i="7" l="1"/>
  <c r="N462" i="7"/>
  <c r="P463" i="7" s="1"/>
  <c r="L636" i="7"/>
  <c r="M635" i="7"/>
  <c r="O463" i="7" l="1"/>
  <c r="N463" i="7"/>
  <c r="P464" i="7" s="1"/>
  <c r="L637" i="7"/>
  <c r="M636" i="7"/>
  <c r="O464" i="7" l="1"/>
  <c r="N464" i="7"/>
  <c r="P465" i="7" s="1"/>
  <c r="L638" i="7"/>
  <c r="M637" i="7"/>
  <c r="O465" i="7" l="1"/>
  <c r="N465" i="7"/>
  <c r="P466" i="7" s="1"/>
  <c r="L639" i="7"/>
  <c r="M638" i="7"/>
  <c r="O466" i="7" l="1"/>
  <c r="N466" i="7"/>
  <c r="P467" i="7" s="1"/>
  <c r="M639" i="7"/>
  <c r="L640" i="7"/>
  <c r="O467" i="7" l="1"/>
  <c r="N467" i="7"/>
  <c r="P468" i="7" s="1"/>
  <c r="M640" i="7"/>
  <c r="L641" i="7"/>
  <c r="O468" i="7" l="1"/>
  <c r="N468" i="7"/>
  <c r="P469" i="7" s="1"/>
  <c r="M641" i="7"/>
  <c r="L642" i="7"/>
  <c r="O469" i="7" l="1"/>
  <c r="N469" i="7"/>
  <c r="P470" i="7" s="1"/>
  <c r="L643" i="7"/>
  <c r="M642" i="7"/>
  <c r="O470" i="7" l="1"/>
  <c r="N470" i="7"/>
  <c r="P471" i="7" s="1"/>
  <c r="L644" i="7"/>
  <c r="M643" i="7"/>
  <c r="O471" i="7" l="1"/>
  <c r="N471" i="7"/>
  <c r="P472" i="7" s="1"/>
  <c r="L645" i="7"/>
  <c r="M644" i="7"/>
  <c r="O472" i="7" l="1"/>
  <c r="N472" i="7"/>
  <c r="P473" i="7" s="1"/>
  <c r="L646" i="7"/>
  <c r="M645" i="7"/>
  <c r="O473" i="7" l="1"/>
  <c r="N473" i="7"/>
  <c r="P474" i="7" s="1"/>
  <c r="L647" i="7"/>
  <c r="M646" i="7"/>
  <c r="O474" i="7" l="1"/>
  <c r="N474" i="7"/>
  <c r="P475" i="7" s="1"/>
  <c r="M647" i="7"/>
  <c r="L648" i="7"/>
  <c r="O475" i="7" l="1"/>
  <c r="N475" i="7"/>
  <c r="P476" i="7" s="1"/>
  <c r="M648" i="7"/>
  <c r="L649" i="7"/>
  <c r="O476" i="7" l="1"/>
  <c r="N476" i="7"/>
  <c r="P477" i="7" s="1"/>
  <c r="M649" i="7"/>
  <c r="L650" i="7"/>
  <c r="O477" i="7" l="1"/>
  <c r="N477" i="7"/>
  <c r="P478" i="7" s="1"/>
  <c r="L651" i="7"/>
  <c r="M650" i="7"/>
  <c r="O478" i="7" l="1"/>
  <c r="N478" i="7"/>
  <c r="P479" i="7" s="1"/>
  <c r="L652" i="7"/>
  <c r="M651" i="7"/>
  <c r="O479" i="7" l="1"/>
  <c r="N479" i="7"/>
  <c r="P480" i="7" s="1"/>
  <c r="L653" i="7"/>
  <c r="M652" i="7"/>
  <c r="O480" i="7" l="1"/>
  <c r="N480" i="7"/>
  <c r="P481" i="7" s="1"/>
  <c r="L654" i="7"/>
  <c r="M653" i="7"/>
  <c r="O481" i="7" l="1"/>
  <c r="N481" i="7"/>
  <c r="P482" i="7" s="1"/>
  <c r="L655" i="7"/>
  <c r="M654" i="7"/>
  <c r="O482" i="7" l="1"/>
  <c r="N482" i="7"/>
  <c r="P483" i="7" s="1"/>
  <c r="M655" i="7"/>
  <c r="L656" i="7"/>
  <c r="O483" i="7" l="1"/>
  <c r="N483" i="7"/>
  <c r="P484" i="7" s="1"/>
  <c r="M656" i="7"/>
  <c r="L657" i="7"/>
  <c r="O484" i="7" l="1"/>
  <c r="N484" i="7"/>
  <c r="P485" i="7" s="1"/>
  <c r="M657" i="7"/>
  <c r="L658" i="7"/>
  <c r="O485" i="7" l="1"/>
  <c r="N485" i="7"/>
  <c r="P486" i="7" s="1"/>
  <c r="L659" i="7"/>
  <c r="M658" i="7"/>
  <c r="O486" i="7" l="1"/>
  <c r="N486" i="7"/>
  <c r="P487" i="7" s="1"/>
  <c r="L660" i="7"/>
  <c r="M659" i="7"/>
  <c r="O487" i="7" l="1"/>
  <c r="N487" i="7"/>
  <c r="P488" i="7" s="1"/>
  <c r="L661" i="7"/>
  <c r="M660" i="7"/>
  <c r="O488" i="7" l="1"/>
  <c r="N488" i="7"/>
  <c r="P489" i="7" s="1"/>
  <c r="L662" i="7"/>
  <c r="M661" i="7"/>
  <c r="O489" i="7" l="1"/>
  <c r="N489" i="7"/>
  <c r="P490" i="7" s="1"/>
  <c r="L663" i="7"/>
  <c r="M662" i="7"/>
  <c r="O490" i="7" l="1"/>
  <c r="N490" i="7"/>
  <c r="P491" i="7" s="1"/>
  <c r="M663" i="7"/>
  <c r="L664" i="7"/>
  <c r="O491" i="7" l="1"/>
  <c r="N491" i="7"/>
  <c r="P492" i="7" s="1"/>
  <c r="M664" i="7"/>
  <c r="L665" i="7"/>
  <c r="O492" i="7" l="1"/>
  <c r="N492" i="7"/>
  <c r="P493" i="7" s="1"/>
  <c r="M665" i="7"/>
  <c r="L666" i="7"/>
  <c r="O493" i="7" l="1"/>
  <c r="N493" i="7"/>
  <c r="P494" i="7" s="1"/>
  <c r="L667" i="7"/>
  <c r="M666" i="7"/>
  <c r="O494" i="7" l="1"/>
  <c r="N494" i="7"/>
  <c r="P495" i="7" s="1"/>
  <c r="L668" i="7"/>
  <c r="M667" i="7"/>
  <c r="O495" i="7" l="1"/>
  <c r="N495" i="7"/>
  <c r="P496" i="7" s="1"/>
  <c r="L669" i="7"/>
  <c r="M668" i="7"/>
  <c r="O496" i="7" l="1"/>
  <c r="N496" i="7"/>
  <c r="P497" i="7" s="1"/>
  <c r="L670" i="7"/>
  <c r="M669" i="7"/>
  <c r="O497" i="7" l="1"/>
  <c r="N497" i="7"/>
  <c r="P498" i="7" s="1"/>
  <c r="L671" i="7"/>
  <c r="M670" i="7"/>
  <c r="O498" i="7" l="1"/>
  <c r="N498" i="7"/>
  <c r="P499" i="7" s="1"/>
  <c r="M671" i="7"/>
  <c r="L672" i="7"/>
  <c r="O499" i="7" l="1"/>
  <c r="N499" i="7"/>
  <c r="P500" i="7" s="1"/>
  <c r="M672" i="7"/>
  <c r="L673" i="7"/>
  <c r="O500" i="7" l="1"/>
  <c r="N500" i="7"/>
  <c r="P501" i="7" s="1"/>
  <c r="M673" i="7"/>
  <c r="L674" i="7"/>
  <c r="O501" i="7" l="1"/>
  <c r="N501" i="7"/>
  <c r="P502" i="7" s="1"/>
  <c r="L675" i="7"/>
  <c r="M674" i="7"/>
  <c r="O502" i="7" l="1"/>
  <c r="N502" i="7"/>
  <c r="P503" i="7" s="1"/>
  <c r="L676" i="7"/>
  <c r="M675" i="7"/>
  <c r="O503" i="7" l="1"/>
  <c r="N503" i="7"/>
  <c r="P504" i="7" s="1"/>
  <c r="L677" i="7"/>
  <c r="M676" i="7"/>
  <c r="O504" i="7" l="1"/>
  <c r="N504" i="7"/>
  <c r="P505" i="7" s="1"/>
  <c r="L678" i="7"/>
  <c r="M677" i="7"/>
  <c r="O505" i="7" l="1"/>
  <c r="N505" i="7"/>
  <c r="P506" i="7" s="1"/>
  <c r="L679" i="7"/>
  <c r="M678" i="7"/>
  <c r="O506" i="7" l="1"/>
  <c r="N506" i="7"/>
  <c r="P507" i="7" s="1"/>
  <c r="M679" i="7"/>
  <c r="L680" i="7"/>
  <c r="O507" i="7" l="1"/>
  <c r="N507" i="7"/>
  <c r="P508" i="7" s="1"/>
  <c r="M680" i="7"/>
  <c r="L681" i="7"/>
  <c r="O508" i="7" l="1"/>
  <c r="N508" i="7"/>
  <c r="P509" i="7" s="1"/>
  <c r="M681" i="7"/>
  <c r="L682" i="7"/>
  <c r="O509" i="7" l="1"/>
  <c r="N509" i="7"/>
  <c r="P510" i="7" s="1"/>
  <c r="M682" i="7"/>
  <c r="L683" i="7"/>
  <c r="O510" i="7" l="1"/>
  <c r="N510" i="7"/>
  <c r="P511" i="7" s="1"/>
  <c r="L684" i="7"/>
  <c r="M683" i="7"/>
  <c r="O511" i="7" l="1"/>
  <c r="N511" i="7"/>
  <c r="P512" i="7" s="1"/>
  <c r="L685" i="7"/>
  <c r="M684" i="7"/>
  <c r="O512" i="7" l="1"/>
  <c r="N512" i="7"/>
  <c r="P513" i="7" s="1"/>
  <c r="L686" i="7"/>
  <c r="M685" i="7"/>
  <c r="O513" i="7" l="1"/>
  <c r="N513" i="7"/>
  <c r="P514" i="7" s="1"/>
  <c r="M686" i="7"/>
  <c r="L687" i="7"/>
  <c r="O514" i="7" l="1"/>
  <c r="N514" i="7"/>
  <c r="P515" i="7" s="1"/>
  <c r="M687" i="7"/>
  <c r="L688" i="7"/>
  <c r="O515" i="7" l="1"/>
  <c r="N515" i="7"/>
  <c r="P516" i="7" s="1"/>
  <c r="M688" i="7"/>
  <c r="L689" i="7"/>
  <c r="O516" i="7" l="1"/>
  <c r="N516" i="7"/>
  <c r="P517" i="7" s="1"/>
  <c r="M689" i="7"/>
  <c r="L690" i="7"/>
  <c r="O517" i="7" l="1"/>
  <c r="N517" i="7"/>
  <c r="P518" i="7" s="1"/>
  <c r="M690" i="7"/>
  <c r="L691" i="7"/>
  <c r="O518" i="7" l="1"/>
  <c r="N518" i="7"/>
  <c r="P519" i="7" s="1"/>
  <c r="L692" i="7"/>
  <c r="M691" i="7"/>
  <c r="O519" i="7" l="1"/>
  <c r="N519" i="7"/>
  <c r="P520" i="7" s="1"/>
  <c r="L693" i="7"/>
  <c r="M692" i="7"/>
  <c r="O520" i="7" l="1"/>
  <c r="N520" i="7"/>
  <c r="P521" i="7" s="1"/>
  <c r="L694" i="7"/>
  <c r="M693" i="7"/>
  <c r="O521" i="7" l="1"/>
  <c r="N521" i="7"/>
  <c r="P522" i="7" s="1"/>
  <c r="M694" i="7"/>
  <c r="L695" i="7"/>
  <c r="O522" i="7" l="1"/>
  <c r="N522" i="7"/>
  <c r="P523" i="7" s="1"/>
  <c r="M695" i="7"/>
  <c r="L696" i="7"/>
  <c r="O523" i="7" l="1"/>
  <c r="N523" i="7"/>
  <c r="P524" i="7" s="1"/>
  <c r="M696" i="7"/>
  <c r="L697" i="7"/>
  <c r="O524" i="7" l="1"/>
  <c r="N524" i="7"/>
  <c r="P525" i="7" s="1"/>
  <c r="M697" i="7"/>
  <c r="L698" i="7"/>
  <c r="O525" i="7" l="1"/>
  <c r="N525" i="7"/>
  <c r="P526" i="7" s="1"/>
  <c r="L699" i="7"/>
  <c r="M698" i="7"/>
  <c r="O526" i="7" l="1"/>
  <c r="N526" i="7"/>
  <c r="P527" i="7" s="1"/>
  <c r="L700" i="7"/>
  <c r="M699" i="7"/>
  <c r="O527" i="7" l="1"/>
  <c r="N527" i="7"/>
  <c r="P528" i="7" s="1"/>
  <c r="L701" i="7"/>
  <c r="M700" i="7"/>
  <c r="O528" i="7" l="1"/>
  <c r="N528" i="7"/>
  <c r="P529" i="7" s="1"/>
  <c r="L702" i="7"/>
  <c r="M701" i="7"/>
  <c r="O529" i="7" l="1"/>
  <c r="N529" i="7"/>
  <c r="P530" i="7" s="1"/>
  <c r="L703" i="7"/>
  <c r="M702" i="7"/>
  <c r="O530" i="7" l="1"/>
  <c r="N530" i="7"/>
  <c r="P531" i="7" s="1"/>
  <c r="M703" i="7"/>
  <c r="L704" i="7"/>
  <c r="O531" i="7" l="1"/>
  <c r="N531" i="7"/>
  <c r="P532" i="7" s="1"/>
  <c r="M704" i="7"/>
  <c r="L705" i="7"/>
  <c r="O532" i="7" l="1"/>
  <c r="N532" i="7"/>
  <c r="P533" i="7" s="1"/>
  <c r="M705" i="7"/>
  <c r="L706" i="7"/>
  <c r="O533" i="7" l="1"/>
  <c r="N533" i="7"/>
  <c r="P534" i="7" s="1"/>
  <c r="L707" i="7"/>
  <c r="M706" i="7"/>
  <c r="O534" i="7" l="1"/>
  <c r="N534" i="7"/>
  <c r="P535" i="7" s="1"/>
  <c r="L708" i="7"/>
  <c r="M707" i="7"/>
  <c r="O535" i="7" l="1"/>
  <c r="N535" i="7"/>
  <c r="P536" i="7" s="1"/>
  <c r="L709" i="7"/>
  <c r="M708" i="7"/>
  <c r="O536" i="7" l="1"/>
  <c r="N536" i="7"/>
  <c r="P537" i="7" s="1"/>
  <c r="L710" i="7"/>
  <c r="M709" i="7"/>
  <c r="O537" i="7" l="1"/>
  <c r="N537" i="7"/>
  <c r="P538" i="7" s="1"/>
  <c r="L711" i="7"/>
  <c r="M710" i="7"/>
  <c r="O538" i="7" l="1"/>
  <c r="N538" i="7"/>
  <c r="P539" i="7" s="1"/>
  <c r="M711" i="7"/>
  <c r="L712" i="7"/>
  <c r="O539" i="7" l="1"/>
  <c r="N539" i="7"/>
  <c r="P540" i="7" s="1"/>
  <c r="M712" i="7"/>
  <c r="L713" i="7"/>
  <c r="O540" i="7" l="1"/>
  <c r="N540" i="7"/>
  <c r="P541" i="7" s="1"/>
  <c r="L714" i="7"/>
  <c r="M713" i="7"/>
  <c r="O541" i="7" l="1"/>
  <c r="N541" i="7"/>
  <c r="P542" i="7" s="1"/>
  <c r="M714" i="7"/>
  <c r="L715" i="7"/>
  <c r="O542" i="7" l="1"/>
  <c r="N542" i="7"/>
  <c r="P543" i="7" s="1"/>
  <c r="M715" i="7"/>
  <c r="L716" i="7"/>
  <c r="O543" i="7" l="1"/>
  <c r="N543" i="7"/>
  <c r="P544" i="7" s="1"/>
  <c r="L717" i="7"/>
  <c r="M716" i="7"/>
  <c r="O544" i="7" l="1"/>
  <c r="N544" i="7"/>
  <c r="P545" i="7" s="1"/>
  <c r="M717" i="7"/>
  <c r="L718" i="7"/>
  <c r="O545" i="7" l="1"/>
  <c r="N545" i="7"/>
  <c r="P546" i="7" s="1"/>
  <c r="L719" i="7"/>
  <c r="M718" i="7"/>
  <c r="O546" i="7" l="1"/>
  <c r="N546" i="7"/>
  <c r="P547" i="7" s="1"/>
  <c r="L720" i="7"/>
  <c r="M719" i="7"/>
  <c r="O547" i="7" l="1"/>
  <c r="N547" i="7"/>
  <c r="P548" i="7" s="1"/>
  <c r="M720" i="7"/>
  <c r="L721" i="7"/>
  <c r="O548" i="7" l="1"/>
  <c r="N548" i="7"/>
  <c r="P549" i="7" s="1"/>
  <c r="L722" i="7"/>
  <c r="M721" i="7"/>
  <c r="O549" i="7" l="1"/>
  <c r="N549" i="7"/>
  <c r="P550" i="7" s="1"/>
  <c r="M722" i="7"/>
  <c r="L723" i="7"/>
  <c r="O550" i="7" l="1"/>
  <c r="N550" i="7"/>
  <c r="P551" i="7" s="1"/>
  <c r="L724" i="7"/>
  <c r="M723" i="7"/>
  <c r="O551" i="7" l="1"/>
  <c r="N551" i="7"/>
  <c r="P552" i="7" s="1"/>
  <c r="L725" i="7"/>
  <c r="M724" i="7"/>
  <c r="O552" i="7" l="1"/>
  <c r="N552" i="7"/>
  <c r="P553" i="7" s="1"/>
  <c r="M725" i="7"/>
  <c r="L726" i="7"/>
  <c r="O553" i="7" l="1"/>
  <c r="N553" i="7"/>
  <c r="P554" i="7" s="1"/>
  <c r="L727" i="7"/>
  <c r="M726" i="7"/>
  <c r="O554" i="7" l="1"/>
  <c r="N554" i="7"/>
  <c r="P555" i="7" s="1"/>
  <c r="L728" i="7"/>
  <c r="M727" i="7"/>
  <c r="O555" i="7" l="1"/>
  <c r="N555" i="7"/>
  <c r="P556" i="7" s="1"/>
  <c r="M728" i="7"/>
  <c r="L729" i="7"/>
  <c r="O556" i="7" l="1"/>
  <c r="N556" i="7"/>
  <c r="P557" i="7" s="1"/>
  <c r="L730" i="7"/>
  <c r="M729" i="7"/>
  <c r="O557" i="7" l="1"/>
  <c r="N557" i="7"/>
  <c r="P558" i="7" s="1"/>
  <c r="M730" i="7"/>
  <c r="L731" i="7"/>
  <c r="O558" i="7" l="1"/>
  <c r="N558" i="7"/>
  <c r="P559" i="7" s="1"/>
  <c r="L732" i="7"/>
  <c r="M731" i="7"/>
  <c r="O559" i="7" l="1"/>
  <c r="N559" i="7"/>
  <c r="P560" i="7" s="1"/>
  <c r="L733" i="7"/>
  <c r="M732" i="7"/>
  <c r="O560" i="7" l="1"/>
  <c r="N560" i="7"/>
  <c r="P561" i="7" s="1"/>
  <c r="M733" i="7"/>
  <c r="L734" i="7"/>
  <c r="O561" i="7" l="1"/>
  <c r="N561" i="7"/>
  <c r="P562" i="7" s="1"/>
  <c r="L735" i="7"/>
  <c r="M734" i="7"/>
  <c r="O562" i="7" l="1"/>
  <c r="N562" i="7"/>
  <c r="P563" i="7" s="1"/>
  <c r="M735" i="7"/>
  <c r="L736" i="7"/>
  <c r="O563" i="7" l="1"/>
  <c r="N563" i="7"/>
  <c r="P564" i="7" s="1"/>
  <c r="M736" i="7"/>
  <c r="L737" i="7"/>
  <c r="O564" i="7" l="1"/>
  <c r="N564" i="7"/>
  <c r="P565" i="7" s="1"/>
  <c r="L738" i="7"/>
  <c r="M737" i="7"/>
  <c r="O565" i="7" l="1"/>
  <c r="N565" i="7"/>
  <c r="P566" i="7" s="1"/>
  <c r="M738" i="7"/>
  <c r="L739" i="7"/>
  <c r="O566" i="7" l="1"/>
  <c r="N566" i="7"/>
  <c r="P567" i="7" s="1"/>
  <c r="M739" i="7"/>
  <c r="L740" i="7"/>
  <c r="O567" i="7" l="1"/>
  <c r="N567" i="7"/>
  <c r="P568" i="7" s="1"/>
  <c r="L741" i="7"/>
  <c r="M740" i="7"/>
  <c r="O568" i="7" l="1"/>
  <c r="N568" i="7"/>
  <c r="P569" i="7" s="1"/>
  <c r="M741" i="7"/>
  <c r="L742" i="7"/>
  <c r="O569" i="7" l="1"/>
  <c r="N569" i="7"/>
  <c r="P570" i="7" s="1"/>
  <c r="L743" i="7"/>
  <c r="M742" i="7"/>
  <c r="O570" i="7" l="1"/>
  <c r="N570" i="7"/>
  <c r="P571" i="7" s="1"/>
  <c r="M743" i="7"/>
  <c r="L744" i="7"/>
  <c r="O571" i="7" l="1"/>
  <c r="N571" i="7"/>
  <c r="P572" i="7" s="1"/>
  <c r="M744" i="7"/>
  <c r="L745" i="7"/>
  <c r="O572" i="7" l="1"/>
  <c r="N572" i="7"/>
  <c r="P573" i="7" s="1"/>
  <c r="L746" i="7"/>
  <c r="M745" i="7"/>
  <c r="O573" i="7" l="1"/>
  <c r="N573" i="7"/>
  <c r="P574" i="7" s="1"/>
  <c r="M746" i="7"/>
  <c r="L747" i="7"/>
  <c r="O574" i="7" l="1"/>
  <c r="N574" i="7"/>
  <c r="P575" i="7" s="1"/>
  <c r="L748" i="7"/>
  <c r="M747" i="7"/>
  <c r="O575" i="7" l="1"/>
  <c r="N575" i="7"/>
  <c r="P576" i="7" s="1"/>
  <c r="L749" i="7"/>
  <c r="M748" i="7"/>
  <c r="O576" i="7" l="1"/>
  <c r="N576" i="7"/>
  <c r="P577" i="7" s="1"/>
  <c r="M749" i="7"/>
  <c r="L750" i="7"/>
  <c r="O577" i="7" l="1"/>
  <c r="N577" i="7"/>
  <c r="P578" i="7" s="1"/>
  <c r="L751" i="7"/>
  <c r="M750" i="7"/>
  <c r="O578" i="7" l="1"/>
  <c r="N578" i="7"/>
  <c r="P579" i="7" s="1"/>
  <c r="L752" i="7"/>
  <c r="M751" i="7"/>
  <c r="O579" i="7" l="1"/>
  <c r="N579" i="7"/>
  <c r="P580" i="7" s="1"/>
  <c r="M752" i="7"/>
  <c r="L753" i="7"/>
  <c r="O580" i="7" l="1"/>
  <c r="N580" i="7"/>
  <c r="P581" i="7" s="1"/>
  <c r="L754" i="7"/>
  <c r="M753" i="7"/>
  <c r="O581" i="7" l="1"/>
  <c r="N581" i="7"/>
  <c r="P582" i="7" s="1"/>
  <c r="M754" i="7"/>
  <c r="L755" i="7"/>
  <c r="O582" i="7" l="1"/>
  <c r="N582" i="7"/>
  <c r="P583" i="7" s="1"/>
  <c r="L756" i="7"/>
  <c r="M755" i="7"/>
  <c r="O583" i="7" l="1"/>
  <c r="N583" i="7"/>
  <c r="P584" i="7" s="1"/>
  <c r="L757" i="7"/>
  <c r="M756" i="7"/>
  <c r="O584" i="7" l="1"/>
  <c r="N584" i="7"/>
  <c r="P585" i="7" s="1"/>
  <c r="M757" i="7"/>
  <c r="L758" i="7"/>
  <c r="O585" i="7" l="1"/>
  <c r="N585" i="7"/>
  <c r="P586" i="7" s="1"/>
  <c r="L759" i="7"/>
  <c r="M758" i="7"/>
  <c r="O586" i="7" l="1"/>
  <c r="N586" i="7"/>
  <c r="P587" i="7" s="1"/>
  <c r="L760" i="7"/>
  <c r="M759" i="7"/>
  <c r="O587" i="7" l="1"/>
  <c r="N587" i="7"/>
  <c r="P588" i="7" s="1"/>
  <c r="M760" i="7"/>
  <c r="L761" i="7"/>
  <c r="O588" i="7" l="1"/>
  <c r="N588" i="7"/>
  <c r="P589" i="7" s="1"/>
  <c r="L762" i="7"/>
  <c r="M761" i="7"/>
  <c r="O589" i="7" l="1"/>
  <c r="N589" i="7"/>
  <c r="P590" i="7" s="1"/>
  <c r="M762" i="7"/>
  <c r="L763" i="7"/>
  <c r="O590" i="7" l="1"/>
  <c r="N590" i="7"/>
  <c r="P591" i="7" s="1"/>
  <c r="L764" i="7"/>
  <c r="M763" i="7"/>
  <c r="O591" i="7" l="1"/>
  <c r="N591" i="7"/>
  <c r="P592" i="7" s="1"/>
  <c r="L765" i="7"/>
  <c r="M764" i="7"/>
  <c r="O592" i="7" l="1"/>
  <c r="N592" i="7"/>
  <c r="P593" i="7" s="1"/>
  <c r="M765" i="7"/>
  <c r="L766" i="7"/>
  <c r="O593" i="7" l="1"/>
  <c r="N593" i="7"/>
  <c r="P594" i="7" s="1"/>
  <c r="L767" i="7"/>
  <c r="M766" i="7"/>
  <c r="O594" i="7" l="1"/>
  <c r="N594" i="7"/>
  <c r="P595" i="7" s="1"/>
  <c r="L768" i="7"/>
  <c r="M767" i="7"/>
  <c r="O595" i="7" l="1"/>
  <c r="N595" i="7"/>
  <c r="P596" i="7" s="1"/>
  <c r="M768" i="7"/>
  <c r="L769" i="7"/>
  <c r="O596" i="7" l="1"/>
  <c r="N596" i="7"/>
  <c r="P597" i="7" s="1"/>
  <c r="L770" i="7"/>
  <c r="M769" i="7"/>
  <c r="O597" i="7" l="1"/>
  <c r="N597" i="7"/>
  <c r="P598" i="7" s="1"/>
  <c r="M770" i="7"/>
  <c r="L771" i="7"/>
  <c r="O598" i="7" l="1"/>
  <c r="N598" i="7"/>
  <c r="P599" i="7" s="1"/>
  <c r="M771" i="7"/>
  <c r="L772" i="7"/>
  <c r="O599" i="7" l="1"/>
  <c r="N599" i="7"/>
  <c r="P600" i="7" s="1"/>
  <c r="L773" i="7"/>
  <c r="M772" i="7"/>
  <c r="O600" i="7" l="1"/>
  <c r="N600" i="7"/>
  <c r="P601" i="7" s="1"/>
  <c r="M773" i="7"/>
  <c r="L774" i="7"/>
  <c r="O601" i="7" l="1"/>
  <c r="N601" i="7"/>
  <c r="P602" i="7" s="1"/>
  <c r="L775" i="7"/>
  <c r="M774" i="7"/>
  <c r="O602" i="7" l="1"/>
  <c r="N602" i="7"/>
  <c r="P603" i="7" s="1"/>
  <c r="M775" i="7"/>
  <c r="L776" i="7"/>
  <c r="O603" i="7" l="1"/>
  <c r="N603" i="7"/>
  <c r="P604" i="7" s="1"/>
  <c r="M776" i="7"/>
  <c r="L777" i="7"/>
  <c r="O604" i="7" l="1"/>
  <c r="N604" i="7"/>
  <c r="P605" i="7" s="1"/>
  <c r="L778" i="7"/>
  <c r="M777" i="7"/>
  <c r="O605" i="7" l="1"/>
  <c r="N605" i="7"/>
  <c r="P606" i="7" s="1"/>
  <c r="M778" i="7"/>
  <c r="L779" i="7"/>
  <c r="O606" i="7" l="1"/>
  <c r="N606" i="7"/>
  <c r="P607" i="7" s="1"/>
  <c r="M779" i="7"/>
  <c r="L780" i="7"/>
  <c r="O607" i="7" l="1"/>
  <c r="N607" i="7"/>
  <c r="P608" i="7" s="1"/>
  <c r="L781" i="7"/>
  <c r="M780" i="7"/>
  <c r="O608" i="7" l="1"/>
  <c r="N608" i="7"/>
  <c r="P609" i="7" s="1"/>
  <c r="M781" i="7"/>
  <c r="L782" i="7"/>
  <c r="O609" i="7" l="1"/>
  <c r="N609" i="7"/>
  <c r="P610" i="7" s="1"/>
  <c r="L783" i="7"/>
  <c r="M782" i="7"/>
  <c r="O610" i="7" l="1"/>
  <c r="N610" i="7"/>
  <c r="P611" i="7" s="1"/>
  <c r="L784" i="7"/>
  <c r="M783" i="7"/>
  <c r="O611" i="7" l="1"/>
  <c r="N611" i="7"/>
  <c r="P612" i="7" s="1"/>
  <c r="M784" i="7"/>
  <c r="L785" i="7"/>
  <c r="O612" i="7" l="1"/>
  <c r="N612" i="7"/>
  <c r="P613" i="7" s="1"/>
  <c r="L786" i="7"/>
  <c r="M785" i="7"/>
  <c r="O613" i="7" l="1"/>
  <c r="N613" i="7"/>
  <c r="P614" i="7" s="1"/>
  <c r="M786" i="7"/>
  <c r="L787" i="7"/>
  <c r="O614" i="7" l="1"/>
  <c r="N614" i="7"/>
  <c r="P615" i="7" s="1"/>
  <c r="L788" i="7"/>
  <c r="M787" i="7"/>
  <c r="O615" i="7" l="1"/>
  <c r="N615" i="7"/>
  <c r="P616" i="7" s="1"/>
  <c r="L789" i="7"/>
  <c r="M788" i="7"/>
  <c r="O616" i="7" l="1"/>
  <c r="N616" i="7"/>
  <c r="P617" i="7" s="1"/>
  <c r="M789" i="7"/>
  <c r="L790" i="7"/>
  <c r="O617" i="7" l="1"/>
  <c r="N617" i="7"/>
  <c r="P618" i="7" s="1"/>
  <c r="L791" i="7"/>
  <c r="M790" i="7"/>
  <c r="O618" i="7" l="1"/>
  <c r="N618" i="7"/>
  <c r="P619" i="7" s="1"/>
  <c r="L792" i="7"/>
  <c r="M791" i="7"/>
  <c r="O619" i="7" l="1"/>
  <c r="N619" i="7"/>
  <c r="P620" i="7" s="1"/>
  <c r="M792" i="7"/>
  <c r="L793" i="7"/>
  <c r="O620" i="7" l="1"/>
  <c r="N620" i="7"/>
  <c r="P621" i="7" s="1"/>
  <c r="L794" i="7"/>
  <c r="M793" i="7"/>
  <c r="O621" i="7" l="1"/>
  <c r="N621" i="7"/>
  <c r="P622" i="7" s="1"/>
  <c r="M794" i="7"/>
  <c r="L795" i="7"/>
  <c r="O622" i="7" l="1"/>
  <c r="N622" i="7"/>
  <c r="P623" i="7" s="1"/>
  <c r="L796" i="7"/>
  <c r="M795" i="7"/>
  <c r="O623" i="7" l="1"/>
  <c r="N623" i="7"/>
  <c r="P624" i="7" s="1"/>
  <c r="L797" i="7"/>
  <c r="M796" i="7"/>
  <c r="O624" i="7" l="1"/>
  <c r="N624" i="7"/>
  <c r="P625" i="7" s="1"/>
  <c r="M797" i="7"/>
  <c r="L798" i="7"/>
  <c r="O625" i="7" l="1"/>
  <c r="N625" i="7"/>
  <c r="P626" i="7" s="1"/>
  <c r="L799" i="7"/>
  <c r="M798" i="7"/>
  <c r="O626" i="7" l="1"/>
  <c r="N626" i="7"/>
  <c r="P627" i="7" s="1"/>
  <c r="M799" i="7"/>
  <c r="L800" i="7"/>
  <c r="O627" i="7" l="1"/>
  <c r="N627" i="7"/>
  <c r="P628" i="7" s="1"/>
  <c r="M800" i="7"/>
  <c r="L801" i="7"/>
  <c r="O628" i="7" l="1"/>
  <c r="N628" i="7"/>
  <c r="P629" i="7" s="1"/>
  <c r="L802" i="7"/>
  <c r="M801" i="7"/>
  <c r="O629" i="7" l="1"/>
  <c r="N629" i="7"/>
  <c r="P630" i="7" s="1"/>
  <c r="M802" i="7"/>
  <c r="L803" i="7"/>
  <c r="O630" i="7" l="1"/>
  <c r="N630" i="7"/>
  <c r="P631" i="7" s="1"/>
  <c r="M803" i="7"/>
  <c r="L804" i="7"/>
  <c r="O631" i="7" l="1"/>
  <c r="N631" i="7"/>
  <c r="P632" i="7" s="1"/>
  <c r="L805" i="7"/>
  <c r="M804" i="7"/>
  <c r="O632" i="7" l="1"/>
  <c r="N632" i="7"/>
  <c r="P633" i="7" s="1"/>
  <c r="M805" i="7"/>
  <c r="L806" i="7"/>
  <c r="O633" i="7" l="1"/>
  <c r="N633" i="7"/>
  <c r="P634" i="7" s="1"/>
  <c r="L807" i="7"/>
  <c r="M806" i="7"/>
  <c r="O634" i="7" l="1"/>
  <c r="N634" i="7"/>
  <c r="P635" i="7" s="1"/>
  <c r="M807" i="7"/>
  <c r="L808" i="7"/>
  <c r="O635" i="7" l="1"/>
  <c r="N635" i="7"/>
  <c r="P636" i="7" s="1"/>
  <c r="M808" i="7"/>
  <c r="L809" i="7"/>
  <c r="O636" i="7" l="1"/>
  <c r="N636" i="7"/>
  <c r="P637" i="7" s="1"/>
  <c r="L810" i="7"/>
  <c r="M809" i="7"/>
  <c r="O637" i="7" l="1"/>
  <c r="N637" i="7"/>
  <c r="P638" i="7" s="1"/>
  <c r="M810" i="7"/>
  <c r="L811" i="7"/>
  <c r="O638" i="7" l="1"/>
  <c r="N638" i="7"/>
  <c r="P639" i="7" s="1"/>
  <c r="L812" i="7"/>
  <c r="M811" i="7"/>
  <c r="O639" i="7" l="1"/>
  <c r="N639" i="7"/>
  <c r="P640" i="7" s="1"/>
  <c r="L813" i="7"/>
  <c r="M812" i="7"/>
  <c r="O640" i="7" l="1"/>
  <c r="N640" i="7"/>
  <c r="P641" i="7" s="1"/>
  <c r="M813" i="7"/>
  <c r="L814" i="7"/>
  <c r="O641" i="7" l="1"/>
  <c r="N641" i="7"/>
  <c r="P642" i="7" s="1"/>
  <c r="L815" i="7"/>
  <c r="M814" i="7"/>
  <c r="O642" i="7" l="1"/>
  <c r="N642" i="7"/>
  <c r="P643" i="7" s="1"/>
  <c r="L816" i="7"/>
  <c r="M815" i="7"/>
  <c r="O643" i="7" l="1"/>
  <c r="N643" i="7"/>
  <c r="P644" i="7" s="1"/>
  <c r="M816" i="7"/>
  <c r="L817" i="7"/>
  <c r="O644" i="7" l="1"/>
  <c r="N644" i="7"/>
  <c r="P645" i="7" s="1"/>
  <c r="L818" i="7"/>
  <c r="M817" i="7"/>
  <c r="O645" i="7" l="1"/>
  <c r="N645" i="7"/>
  <c r="P646" i="7" s="1"/>
  <c r="M818" i="7"/>
  <c r="L819" i="7"/>
  <c r="O646" i="7" l="1"/>
  <c r="N646" i="7"/>
  <c r="P647" i="7" s="1"/>
  <c r="L820" i="7"/>
  <c r="M819" i="7"/>
  <c r="O647" i="7" l="1"/>
  <c r="N647" i="7"/>
  <c r="P648" i="7" s="1"/>
  <c r="L821" i="7"/>
  <c r="M820" i="7"/>
  <c r="O648" i="7" l="1"/>
  <c r="N648" i="7"/>
  <c r="P649" i="7" s="1"/>
  <c r="M821" i="7"/>
  <c r="L822" i="7"/>
  <c r="O649" i="7" l="1"/>
  <c r="N649" i="7"/>
  <c r="P650" i="7" s="1"/>
  <c r="L823" i="7"/>
  <c r="M822" i="7"/>
  <c r="O650" i="7" l="1"/>
  <c r="N650" i="7"/>
  <c r="P651" i="7" s="1"/>
  <c r="L824" i="7"/>
  <c r="M823" i="7"/>
  <c r="O651" i="7" l="1"/>
  <c r="N651" i="7"/>
  <c r="P652" i="7" s="1"/>
  <c r="M824" i="7"/>
  <c r="L825" i="7"/>
  <c r="O652" i="7" l="1"/>
  <c r="N652" i="7"/>
  <c r="P653" i="7" s="1"/>
  <c r="L826" i="7"/>
  <c r="M825" i="7"/>
  <c r="O653" i="7" l="1"/>
  <c r="N653" i="7"/>
  <c r="P654" i="7" s="1"/>
  <c r="M826" i="7"/>
  <c r="L827" i="7"/>
  <c r="O654" i="7" l="1"/>
  <c r="N654" i="7"/>
  <c r="P655" i="7" s="1"/>
  <c r="L828" i="7"/>
  <c r="M827" i="7"/>
  <c r="O655" i="7" l="1"/>
  <c r="N655" i="7"/>
  <c r="P656" i="7" s="1"/>
  <c r="L829" i="7"/>
  <c r="M828" i="7"/>
  <c r="O656" i="7" l="1"/>
  <c r="N656" i="7"/>
  <c r="P657" i="7" s="1"/>
  <c r="M829" i="7"/>
  <c r="L830" i="7"/>
  <c r="O657" i="7" l="1"/>
  <c r="N657" i="7"/>
  <c r="P658" i="7" s="1"/>
  <c r="L831" i="7"/>
  <c r="M830" i="7"/>
  <c r="O658" i="7" l="1"/>
  <c r="N658" i="7"/>
  <c r="P659" i="7" s="1"/>
  <c r="L832" i="7"/>
  <c r="M831" i="7"/>
  <c r="O659" i="7" l="1"/>
  <c r="N659" i="7"/>
  <c r="P660" i="7" s="1"/>
  <c r="M832" i="7"/>
  <c r="L833" i="7"/>
  <c r="O660" i="7" l="1"/>
  <c r="N660" i="7"/>
  <c r="P661" i="7" s="1"/>
  <c r="L834" i="7"/>
  <c r="M833" i="7"/>
  <c r="O661" i="7" l="1"/>
  <c r="N661" i="7"/>
  <c r="P662" i="7" s="1"/>
  <c r="M834" i="7"/>
  <c r="L835" i="7"/>
  <c r="O662" i="7" l="1"/>
  <c r="N662" i="7"/>
  <c r="P663" i="7" s="1"/>
  <c r="M835" i="7"/>
  <c r="L836" i="7"/>
  <c r="O663" i="7" l="1"/>
  <c r="N663" i="7"/>
  <c r="P664" i="7" s="1"/>
  <c r="L837" i="7"/>
  <c r="M836" i="7"/>
  <c r="O664" i="7" l="1"/>
  <c r="N664" i="7"/>
  <c r="P665" i="7" s="1"/>
  <c r="M837" i="7"/>
  <c r="L838" i="7"/>
  <c r="O665" i="7" l="1"/>
  <c r="N665" i="7"/>
  <c r="P666" i="7" s="1"/>
  <c r="L839" i="7"/>
  <c r="M838" i="7"/>
  <c r="O666" i="7" l="1"/>
  <c r="N666" i="7"/>
  <c r="P667" i="7" s="1"/>
  <c r="M839" i="7"/>
  <c r="L840" i="7"/>
  <c r="O667" i="7" l="1"/>
  <c r="N667" i="7"/>
  <c r="P668" i="7" s="1"/>
  <c r="M840" i="7"/>
  <c r="L841" i="7"/>
  <c r="O668" i="7" l="1"/>
  <c r="N668" i="7"/>
  <c r="P669" i="7" s="1"/>
  <c r="L842" i="7"/>
  <c r="M841" i="7"/>
  <c r="O669" i="7" l="1"/>
  <c r="N669" i="7"/>
  <c r="P670" i="7" s="1"/>
  <c r="M842" i="7"/>
  <c r="L843" i="7"/>
  <c r="O670" i="7" l="1"/>
  <c r="N670" i="7"/>
  <c r="P671" i="7" s="1"/>
  <c r="M843" i="7"/>
  <c r="L844" i="7"/>
  <c r="O671" i="7" l="1"/>
  <c r="N671" i="7"/>
  <c r="P672" i="7" s="1"/>
  <c r="L845" i="7"/>
  <c r="M844" i="7"/>
  <c r="O672" i="7" l="1"/>
  <c r="N672" i="7"/>
  <c r="P673" i="7" s="1"/>
  <c r="M845" i="7"/>
  <c r="L846" i="7"/>
  <c r="O673" i="7" l="1"/>
  <c r="N673" i="7"/>
  <c r="P674" i="7" s="1"/>
  <c r="L847" i="7"/>
  <c r="M846" i="7"/>
  <c r="O674" i="7" l="1"/>
  <c r="N674" i="7"/>
  <c r="P675" i="7" s="1"/>
  <c r="L848" i="7"/>
  <c r="M847" i="7"/>
  <c r="O675" i="7" l="1"/>
  <c r="N675" i="7"/>
  <c r="P676" i="7" s="1"/>
  <c r="M848" i="7"/>
  <c r="L849" i="7"/>
  <c r="O676" i="7" l="1"/>
  <c r="N676" i="7"/>
  <c r="P677" i="7" s="1"/>
  <c r="L850" i="7"/>
  <c r="M849" i="7"/>
  <c r="O677" i="7" l="1"/>
  <c r="N677" i="7"/>
  <c r="P678" i="7" s="1"/>
  <c r="M850" i="7"/>
  <c r="L851" i="7"/>
  <c r="O678" i="7" l="1"/>
  <c r="N678" i="7"/>
  <c r="P679" i="7" s="1"/>
  <c r="L852" i="7"/>
  <c r="M851" i="7"/>
  <c r="O679" i="7" l="1"/>
  <c r="N679" i="7"/>
  <c r="P680" i="7" s="1"/>
  <c r="L853" i="7"/>
  <c r="M852" i="7"/>
  <c r="O680" i="7" l="1"/>
  <c r="N680" i="7"/>
  <c r="P681" i="7" s="1"/>
  <c r="M853" i="7"/>
  <c r="L854" i="7"/>
  <c r="O681" i="7" l="1"/>
  <c r="N681" i="7"/>
  <c r="P682" i="7" s="1"/>
  <c r="L855" i="7"/>
  <c r="M854" i="7"/>
  <c r="O682" i="7" l="1"/>
  <c r="N682" i="7"/>
  <c r="P683" i="7" s="1"/>
  <c r="L856" i="7"/>
  <c r="M855" i="7"/>
  <c r="O683" i="7" l="1"/>
  <c r="N683" i="7"/>
  <c r="P684" i="7" s="1"/>
  <c r="M856" i="7"/>
  <c r="L857" i="7"/>
  <c r="O684" i="7" l="1"/>
  <c r="N684" i="7"/>
  <c r="P685" i="7" s="1"/>
  <c r="L858" i="7"/>
  <c r="M857" i="7"/>
  <c r="O685" i="7" l="1"/>
  <c r="N685" i="7"/>
  <c r="P686" i="7" s="1"/>
  <c r="M858" i="7"/>
  <c r="L859" i="7"/>
  <c r="O686" i="7" l="1"/>
  <c r="N686" i="7"/>
  <c r="P687" i="7" s="1"/>
  <c r="M859" i="7"/>
  <c r="L860" i="7"/>
  <c r="O687" i="7" l="1"/>
  <c r="N687" i="7"/>
  <c r="P688" i="7" s="1"/>
  <c r="L861" i="7"/>
  <c r="M860" i="7"/>
  <c r="O688" i="7" l="1"/>
  <c r="N688" i="7"/>
  <c r="P689" i="7" s="1"/>
  <c r="M861" i="7"/>
  <c r="L862" i="7"/>
  <c r="O689" i="7" l="1"/>
  <c r="N689" i="7"/>
  <c r="P690" i="7" s="1"/>
  <c r="L863" i="7"/>
  <c r="M862" i="7"/>
  <c r="O690" i="7" l="1"/>
  <c r="N690" i="7"/>
  <c r="P691" i="7" s="1"/>
  <c r="M863" i="7"/>
  <c r="L864" i="7"/>
  <c r="O691" i="7" l="1"/>
  <c r="N691" i="7"/>
  <c r="P692" i="7" s="1"/>
  <c r="M864" i="7"/>
  <c r="L865" i="7"/>
  <c r="O692" i="7" l="1"/>
  <c r="N692" i="7"/>
  <c r="P693" i="7" s="1"/>
  <c r="L866" i="7"/>
  <c r="M865" i="7"/>
  <c r="O693" i="7" l="1"/>
  <c r="N693" i="7"/>
  <c r="P694" i="7" s="1"/>
  <c r="M866" i="7"/>
  <c r="L867" i="7"/>
  <c r="O694" i="7" l="1"/>
  <c r="N694" i="7"/>
  <c r="P695" i="7" s="1"/>
  <c r="M867" i="7"/>
  <c r="L868" i="7"/>
  <c r="O695" i="7" l="1"/>
  <c r="N695" i="7"/>
  <c r="P696" i="7" s="1"/>
  <c r="L869" i="7"/>
  <c r="M868" i="7"/>
  <c r="O696" i="7" l="1"/>
  <c r="N696" i="7"/>
  <c r="P697" i="7" s="1"/>
  <c r="M869" i="7"/>
  <c r="L870" i="7"/>
  <c r="O697" i="7" l="1"/>
  <c r="N697" i="7"/>
  <c r="P698" i="7" s="1"/>
  <c r="L871" i="7"/>
  <c r="M870" i="7"/>
  <c r="O698" i="7" l="1"/>
  <c r="N698" i="7"/>
  <c r="P699" i="7" s="1"/>
  <c r="M871" i="7"/>
  <c r="L872" i="7"/>
  <c r="O699" i="7" l="1"/>
  <c r="N699" i="7"/>
  <c r="P700" i="7" s="1"/>
  <c r="M872" i="7"/>
  <c r="L873" i="7"/>
  <c r="O700" i="7" l="1"/>
  <c r="N700" i="7"/>
  <c r="P701" i="7" s="1"/>
  <c r="L874" i="7"/>
  <c r="M873" i="7"/>
  <c r="O701" i="7" l="1"/>
  <c r="N701" i="7"/>
  <c r="P702" i="7" s="1"/>
  <c r="M874" i="7"/>
  <c r="L875" i="7"/>
  <c r="O702" i="7" l="1"/>
  <c r="N702" i="7"/>
  <c r="P703" i="7" s="1"/>
  <c r="L876" i="7"/>
  <c r="M875" i="7"/>
  <c r="O703" i="7" l="1"/>
  <c r="N703" i="7"/>
  <c r="P704" i="7" s="1"/>
  <c r="L877" i="7"/>
  <c r="M876" i="7"/>
  <c r="O704" i="7" l="1"/>
  <c r="N704" i="7"/>
  <c r="P705" i="7" s="1"/>
  <c r="M877" i="7"/>
  <c r="L878" i="7"/>
  <c r="O705" i="7" l="1"/>
  <c r="N705" i="7"/>
  <c r="P706" i="7" s="1"/>
  <c r="L879" i="7"/>
  <c r="M878" i="7"/>
  <c r="O706" i="7" l="1"/>
  <c r="N706" i="7"/>
  <c r="P707" i="7" s="1"/>
  <c r="L880" i="7"/>
  <c r="M879" i="7"/>
  <c r="O707" i="7" l="1"/>
  <c r="N707" i="7"/>
  <c r="P708" i="7" s="1"/>
  <c r="M880" i="7"/>
  <c r="L881" i="7"/>
  <c r="O708" i="7" l="1"/>
  <c r="N708" i="7"/>
  <c r="P709" i="7" s="1"/>
  <c r="L882" i="7"/>
  <c r="M881" i="7"/>
  <c r="O709" i="7" l="1"/>
  <c r="N709" i="7"/>
  <c r="P710" i="7" s="1"/>
  <c r="M882" i="7"/>
  <c r="L883" i="7"/>
  <c r="O710" i="7" l="1"/>
  <c r="N710" i="7"/>
  <c r="P711" i="7" s="1"/>
  <c r="L884" i="7"/>
  <c r="M883" i="7"/>
  <c r="O711" i="7" l="1"/>
  <c r="N711" i="7"/>
  <c r="P712" i="7" s="1"/>
  <c r="L885" i="7"/>
  <c r="M884" i="7"/>
  <c r="O712" i="7" l="1"/>
  <c r="N712" i="7"/>
  <c r="P713" i="7" s="1"/>
  <c r="M885" i="7"/>
  <c r="L886" i="7"/>
  <c r="O713" i="7" l="1"/>
  <c r="N713" i="7"/>
  <c r="P714" i="7" s="1"/>
  <c r="L887" i="7"/>
  <c r="M886" i="7"/>
  <c r="O714" i="7" l="1"/>
  <c r="N714" i="7"/>
  <c r="P715" i="7" s="1"/>
  <c r="L888" i="7"/>
  <c r="M887" i="7"/>
  <c r="O715" i="7" l="1"/>
  <c r="N715" i="7"/>
  <c r="P716" i="7" s="1"/>
  <c r="M888" i="7"/>
  <c r="L889" i="7"/>
  <c r="O716" i="7" l="1"/>
  <c r="N716" i="7"/>
  <c r="P717" i="7" s="1"/>
  <c r="L890" i="7"/>
  <c r="M889" i="7"/>
  <c r="O717" i="7" l="1"/>
  <c r="N717" i="7"/>
  <c r="P718" i="7" s="1"/>
  <c r="M890" i="7"/>
  <c r="L891" i="7"/>
  <c r="O718" i="7" l="1"/>
  <c r="N718" i="7"/>
  <c r="P719" i="7" s="1"/>
  <c r="L892" i="7"/>
  <c r="M891" i="7"/>
  <c r="O719" i="7" l="1"/>
  <c r="N719" i="7"/>
  <c r="P720" i="7" s="1"/>
  <c r="L893" i="7"/>
  <c r="M892" i="7"/>
  <c r="O720" i="7" l="1"/>
  <c r="N720" i="7"/>
  <c r="P721" i="7" s="1"/>
  <c r="M893" i="7"/>
  <c r="L894" i="7"/>
  <c r="O721" i="7" l="1"/>
  <c r="N721" i="7"/>
  <c r="P722" i="7" s="1"/>
  <c r="L895" i="7"/>
  <c r="M894" i="7"/>
  <c r="O722" i="7" l="1"/>
  <c r="N722" i="7"/>
  <c r="P723" i="7" s="1"/>
  <c r="L896" i="7"/>
  <c r="M895" i="7"/>
  <c r="O723" i="7" l="1"/>
  <c r="N723" i="7"/>
  <c r="P724" i="7" s="1"/>
  <c r="M896" i="7"/>
  <c r="L897" i="7"/>
  <c r="O724" i="7" l="1"/>
  <c r="N724" i="7"/>
  <c r="P725" i="7" s="1"/>
  <c r="L898" i="7"/>
  <c r="M897" i="7"/>
  <c r="O725" i="7" l="1"/>
  <c r="N725" i="7"/>
  <c r="P726" i="7" s="1"/>
  <c r="M898" i="7"/>
  <c r="L899" i="7"/>
  <c r="O726" i="7" l="1"/>
  <c r="N726" i="7"/>
  <c r="P727" i="7" s="1"/>
  <c r="M899" i="7"/>
  <c r="L900" i="7"/>
  <c r="O727" i="7" l="1"/>
  <c r="N727" i="7"/>
  <c r="P728" i="7" s="1"/>
  <c r="L901" i="7"/>
  <c r="M900" i="7"/>
  <c r="O728" i="7" l="1"/>
  <c r="N728" i="7"/>
  <c r="P729" i="7" s="1"/>
  <c r="M901" i="7"/>
  <c r="L902" i="7"/>
  <c r="O729" i="7" l="1"/>
  <c r="N729" i="7"/>
  <c r="P730" i="7" s="1"/>
  <c r="L903" i="7"/>
  <c r="M902" i="7"/>
  <c r="O730" i="7" l="1"/>
  <c r="N730" i="7"/>
  <c r="P731" i="7" s="1"/>
  <c r="M903" i="7"/>
  <c r="L904" i="7"/>
  <c r="O731" i="7" l="1"/>
  <c r="N731" i="7"/>
  <c r="P732" i="7" s="1"/>
  <c r="M904" i="7"/>
  <c r="L905" i="7"/>
  <c r="O732" i="7" l="1"/>
  <c r="N732" i="7"/>
  <c r="P733" i="7" s="1"/>
  <c r="L906" i="7"/>
  <c r="M905" i="7"/>
  <c r="O733" i="7" l="1"/>
  <c r="N733" i="7"/>
  <c r="P734" i="7" s="1"/>
  <c r="M906" i="7"/>
  <c r="L907" i="7"/>
  <c r="O734" i="7" l="1"/>
  <c r="N734" i="7"/>
  <c r="P735" i="7" s="1"/>
  <c r="M907" i="7"/>
  <c r="L908" i="7"/>
  <c r="O735" i="7" l="1"/>
  <c r="N735" i="7"/>
  <c r="P736" i="7" s="1"/>
  <c r="L909" i="7"/>
  <c r="M908" i="7"/>
  <c r="O736" i="7" l="1"/>
  <c r="N736" i="7"/>
  <c r="P737" i="7" s="1"/>
  <c r="M909" i="7"/>
  <c r="L910" i="7"/>
  <c r="O737" i="7" l="1"/>
  <c r="N737" i="7"/>
  <c r="P738" i="7" s="1"/>
  <c r="L911" i="7"/>
  <c r="M910" i="7"/>
  <c r="O738" i="7" l="1"/>
  <c r="N738" i="7"/>
  <c r="P739" i="7" s="1"/>
  <c r="L912" i="7"/>
  <c r="M911" i="7"/>
  <c r="O739" i="7" l="1"/>
  <c r="N739" i="7"/>
  <c r="P740" i="7" s="1"/>
  <c r="M912" i="7"/>
  <c r="L913" i="7"/>
  <c r="O740" i="7" l="1"/>
  <c r="N740" i="7"/>
  <c r="P741" i="7" s="1"/>
  <c r="L914" i="7"/>
  <c r="M913" i="7"/>
  <c r="O741" i="7" l="1"/>
  <c r="N741" i="7"/>
  <c r="P742" i="7" s="1"/>
  <c r="M914" i="7"/>
  <c r="L915" i="7"/>
  <c r="O742" i="7" l="1"/>
  <c r="N742" i="7"/>
  <c r="P743" i="7" s="1"/>
  <c r="L916" i="7"/>
  <c r="M915" i="7"/>
  <c r="O743" i="7" l="1"/>
  <c r="N743" i="7"/>
  <c r="P744" i="7" s="1"/>
  <c r="L917" i="7"/>
  <c r="M916" i="7"/>
  <c r="O744" i="7" l="1"/>
  <c r="N744" i="7"/>
  <c r="P745" i="7" s="1"/>
  <c r="M917" i="7"/>
  <c r="L918" i="7"/>
  <c r="O745" i="7" l="1"/>
  <c r="N745" i="7"/>
  <c r="P746" i="7" s="1"/>
  <c r="L919" i="7"/>
  <c r="M918" i="7"/>
  <c r="O746" i="7" l="1"/>
  <c r="N746" i="7"/>
  <c r="P747" i="7" s="1"/>
  <c r="L920" i="7"/>
  <c r="M919" i="7"/>
  <c r="O747" i="7" l="1"/>
  <c r="N747" i="7"/>
  <c r="P748" i="7" s="1"/>
  <c r="M920" i="7"/>
  <c r="L921" i="7"/>
  <c r="O748" i="7" l="1"/>
  <c r="N748" i="7"/>
  <c r="P749" i="7" s="1"/>
  <c r="L922" i="7"/>
  <c r="M921" i="7"/>
  <c r="O749" i="7" l="1"/>
  <c r="N749" i="7"/>
  <c r="P750" i="7" s="1"/>
  <c r="M922" i="7"/>
  <c r="L923" i="7"/>
  <c r="O750" i="7" l="1"/>
  <c r="N750" i="7"/>
  <c r="P751" i="7" s="1"/>
  <c r="L924" i="7"/>
  <c r="M923" i="7"/>
  <c r="O751" i="7" l="1"/>
  <c r="N751" i="7"/>
  <c r="P752" i="7" s="1"/>
  <c r="L925" i="7"/>
  <c r="M924" i="7"/>
  <c r="O752" i="7" l="1"/>
  <c r="N752" i="7"/>
  <c r="P753" i="7" s="1"/>
  <c r="M925" i="7"/>
  <c r="L926" i="7"/>
  <c r="O753" i="7" l="1"/>
  <c r="N753" i="7"/>
  <c r="P754" i="7" s="1"/>
  <c r="L927" i="7"/>
  <c r="M926" i="7"/>
  <c r="O754" i="7" l="1"/>
  <c r="N754" i="7"/>
  <c r="P755" i="7" s="1"/>
  <c r="M927" i="7"/>
  <c r="L928" i="7"/>
  <c r="O755" i="7" l="1"/>
  <c r="N755" i="7"/>
  <c r="P756" i="7" s="1"/>
  <c r="M928" i="7"/>
  <c r="L929" i="7"/>
  <c r="O756" i="7" l="1"/>
  <c r="N756" i="7"/>
  <c r="P757" i="7" s="1"/>
  <c r="L930" i="7"/>
  <c r="M929" i="7"/>
  <c r="O757" i="7" l="1"/>
  <c r="N757" i="7"/>
  <c r="P758" i="7" s="1"/>
  <c r="M930" i="7"/>
  <c r="L931" i="7"/>
  <c r="O758" i="7" l="1"/>
  <c r="N758" i="7"/>
  <c r="P759" i="7" s="1"/>
  <c r="M931" i="7"/>
  <c r="L932" i="7"/>
  <c r="O759" i="7" l="1"/>
  <c r="N759" i="7"/>
  <c r="P760" i="7" s="1"/>
  <c r="L933" i="7"/>
  <c r="M932" i="7"/>
  <c r="O760" i="7" l="1"/>
  <c r="N760" i="7"/>
  <c r="P761" i="7" s="1"/>
  <c r="M933" i="7"/>
  <c r="L934" i="7"/>
  <c r="O761" i="7" l="1"/>
  <c r="N761" i="7"/>
  <c r="P762" i="7" s="1"/>
  <c r="L935" i="7"/>
  <c r="M934" i="7"/>
  <c r="O762" i="7" l="1"/>
  <c r="N762" i="7"/>
  <c r="P763" i="7" s="1"/>
  <c r="M935" i="7"/>
  <c r="L936" i="7"/>
  <c r="O763" i="7" l="1"/>
  <c r="N763" i="7"/>
  <c r="P764" i="7" s="1"/>
  <c r="M936" i="7"/>
  <c r="L937" i="7"/>
  <c r="O764" i="7" l="1"/>
  <c r="N764" i="7"/>
  <c r="P765" i="7" s="1"/>
  <c r="L938" i="7"/>
  <c r="M937" i="7"/>
  <c r="O765" i="7" l="1"/>
  <c r="N765" i="7"/>
  <c r="P766" i="7" s="1"/>
  <c r="M938" i="7"/>
  <c r="L939" i="7"/>
  <c r="O766" i="7" l="1"/>
  <c r="N766" i="7"/>
  <c r="P767" i="7" s="1"/>
  <c r="L940" i="7"/>
  <c r="M939" i="7"/>
  <c r="O767" i="7" l="1"/>
  <c r="N767" i="7"/>
  <c r="P768" i="7" s="1"/>
  <c r="L941" i="7"/>
  <c r="M940" i="7"/>
  <c r="O768" i="7" l="1"/>
  <c r="N768" i="7"/>
  <c r="P769" i="7" s="1"/>
  <c r="M941" i="7"/>
  <c r="L942" i="7"/>
  <c r="O769" i="7" l="1"/>
  <c r="N769" i="7"/>
  <c r="P770" i="7" s="1"/>
  <c r="L943" i="7"/>
  <c r="M942" i="7"/>
  <c r="O770" i="7" l="1"/>
  <c r="N770" i="7"/>
  <c r="P771" i="7" s="1"/>
  <c r="L944" i="7"/>
  <c r="M943" i="7"/>
  <c r="O771" i="7" l="1"/>
  <c r="N771" i="7"/>
  <c r="P772" i="7" s="1"/>
  <c r="M944" i="7"/>
  <c r="L945" i="7"/>
  <c r="O772" i="7" l="1"/>
  <c r="N772" i="7"/>
  <c r="P773" i="7" s="1"/>
  <c r="L946" i="7"/>
  <c r="M945" i="7"/>
  <c r="O773" i="7" l="1"/>
  <c r="N773" i="7"/>
  <c r="P774" i="7" s="1"/>
  <c r="M946" i="7"/>
  <c r="L947" i="7"/>
  <c r="O774" i="7" l="1"/>
  <c r="N774" i="7"/>
  <c r="P775" i="7" s="1"/>
  <c r="L948" i="7"/>
  <c r="M947" i="7"/>
  <c r="O775" i="7" l="1"/>
  <c r="N775" i="7"/>
  <c r="P776" i="7" s="1"/>
  <c r="L949" i="7"/>
  <c r="M948" i="7"/>
  <c r="O776" i="7" l="1"/>
  <c r="N776" i="7"/>
  <c r="P777" i="7" s="1"/>
  <c r="M949" i="7"/>
  <c r="L950" i="7"/>
  <c r="O777" i="7" l="1"/>
  <c r="N777" i="7"/>
  <c r="P778" i="7" s="1"/>
  <c r="L951" i="7"/>
  <c r="M950" i="7"/>
  <c r="O778" i="7" l="1"/>
  <c r="N778" i="7"/>
  <c r="P779" i="7" s="1"/>
  <c r="L952" i="7"/>
  <c r="M951" i="7"/>
  <c r="O779" i="7" l="1"/>
  <c r="N779" i="7"/>
  <c r="P780" i="7" s="1"/>
  <c r="M952" i="7"/>
  <c r="L953" i="7"/>
  <c r="O780" i="7" l="1"/>
  <c r="N780" i="7"/>
  <c r="P781" i="7" s="1"/>
  <c r="L954" i="7"/>
  <c r="M953" i="7"/>
  <c r="O781" i="7" l="1"/>
  <c r="N781" i="7"/>
  <c r="P782" i="7" s="1"/>
  <c r="M954" i="7"/>
  <c r="L955" i="7"/>
  <c r="O782" i="7" l="1"/>
  <c r="N782" i="7"/>
  <c r="P783" i="7" s="1"/>
  <c r="L956" i="7"/>
  <c r="M955" i="7"/>
  <c r="O783" i="7" l="1"/>
  <c r="N783" i="7"/>
  <c r="P784" i="7" s="1"/>
  <c r="L957" i="7"/>
  <c r="M956" i="7"/>
  <c r="O784" i="7" l="1"/>
  <c r="N784" i="7"/>
  <c r="P785" i="7" s="1"/>
  <c r="M957" i="7"/>
  <c r="L958" i="7"/>
  <c r="O785" i="7" l="1"/>
  <c r="N785" i="7"/>
  <c r="P786" i="7" s="1"/>
  <c r="L959" i="7"/>
  <c r="M958" i="7"/>
  <c r="O786" i="7" l="1"/>
  <c r="N786" i="7"/>
  <c r="P787" i="7" s="1"/>
  <c r="L960" i="7"/>
  <c r="M959" i="7"/>
  <c r="O787" i="7" l="1"/>
  <c r="N787" i="7"/>
  <c r="P788" i="7" s="1"/>
  <c r="M960" i="7"/>
  <c r="L961" i="7"/>
  <c r="O788" i="7" l="1"/>
  <c r="N788" i="7"/>
  <c r="P789" i="7" s="1"/>
  <c r="L962" i="7"/>
  <c r="M961" i="7"/>
  <c r="O789" i="7" l="1"/>
  <c r="N789" i="7"/>
  <c r="P790" i="7" s="1"/>
  <c r="M962" i="7"/>
  <c r="L963" i="7"/>
  <c r="O790" i="7" l="1"/>
  <c r="N790" i="7"/>
  <c r="P791" i="7" s="1"/>
  <c r="M963" i="7"/>
  <c r="L964" i="7"/>
  <c r="O791" i="7" l="1"/>
  <c r="N791" i="7"/>
  <c r="P792" i="7" s="1"/>
  <c r="L965" i="7"/>
  <c r="M964" i="7"/>
  <c r="O792" i="7" l="1"/>
  <c r="N792" i="7"/>
  <c r="P793" i="7" s="1"/>
  <c r="M965" i="7"/>
  <c r="L966" i="7"/>
  <c r="O793" i="7" l="1"/>
  <c r="N793" i="7"/>
  <c r="P794" i="7" s="1"/>
  <c r="L967" i="7"/>
  <c r="M966" i="7"/>
  <c r="O794" i="7" l="1"/>
  <c r="N794" i="7"/>
  <c r="P795" i="7" s="1"/>
  <c r="M967" i="7"/>
  <c r="L968" i="7"/>
  <c r="O795" i="7" l="1"/>
  <c r="N795" i="7"/>
  <c r="P796" i="7" s="1"/>
  <c r="M968" i="7"/>
  <c r="L969" i="7"/>
  <c r="O796" i="7" l="1"/>
  <c r="N796" i="7"/>
  <c r="P797" i="7" s="1"/>
  <c r="L970" i="7"/>
  <c r="M969" i="7"/>
  <c r="O797" i="7" l="1"/>
  <c r="N797" i="7"/>
  <c r="P798" i="7" s="1"/>
  <c r="M970" i="7"/>
  <c r="L971" i="7"/>
  <c r="O798" i="7" l="1"/>
  <c r="N798" i="7"/>
  <c r="P799" i="7" s="1"/>
  <c r="M971" i="7"/>
  <c r="L972" i="7"/>
  <c r="O799" i="7" l="1"/>
  <c r="N799" i="7"/>
  <c r="P800" i="7" s="1"/>
  <c r="L973" i="7"/>
  <c r="M972" i="7"/>
  <c r="O800" i="7" l="1"/>
  <c r="N800" i="7"/>
  <c r="P801" i="7" s="1"/>
  <c r="M973" i="7"/>
  <c r="L974" i="7"/>
  <c r="O801" i="7" l="1"/>
  <c r="N801" i="7"/>
  <c r="P802" i="7" s="1"/>
  <c r="L975" i="7"/>
  <c r="M974" i="7"/>
  <c r="O802" i="7" l="1"/>
  <c r="N802" i="7"/>
  <c r="P803" i="7" s="1"/>
  <c r="L976" i="7"/>
  <c r="M975" i="7"/>
  <c r="O803" i="7" l="1"/>
  <c r="N803" i="7"/>
  <c r="P804" i="7" s="1"/>
  <c r="M976" i="7"/>
  <c r="L977" i="7"/>
  <c r="O804" i="7" l="1"/>
  <c r="N804" i="7"/>
  <c r="P805" i="7" s="1"/>
  <c r="L978" i="7"/>
  <c r="M977" i="7"/>
  <c r="O805" i="7" l="1"/>
  <c r="N805" i="7"/>
  <c r="P806" i="7" s="1"/>
  <c r="M978" i="7"/>
  <c r="L979" i="7"/>
  <c r="O806" i="7" l="1"/>
  <c r="N806" i="7"/>
  <c r="P807" i="7" s="1"/>
  <c r="L980" i="7"/>
  <c r="M979" i="7"/>
  <c r="O807" i="7" l="1"/>
  <c r="N807" i="7"/>
  <c r="P808" i="7" s="1"/>
  <c r="L981" i="7"/>
  <c r="M980" i="7"/>
  <c r="O808" i="7" l="1"/>
  <c r="N808" i="7"/>
  <c r="P809" i="7" s="1"/>
  <c r="M981" i="7"/>
  <c r="L982" i="7"/>
  <c r="O809" i="7" l="1"/>
  <c r="N809" i="7"/>
  <c r="P810" i="7" s="1"/>
  <c r="L983" i="7"/>
  <c r="M982" i="7"/>
  <c r="O810" i="7" l="1"/>
  <c r="N810" i="7"/>
  <c r="P811" i="7" s="1"/>
  <c r="L984" i="7"/>
  <c r="M983" i="7"/>
  <c r="O811" i="7" l="1"/>
  <c r="N811" i="7"/>
  <c r="P812" i="7" s="1"/>
  <c r="M984" i="7"/>
  <c r="L985" i="7"/>
  <c r="O812" i="7" l="1"/>
  <c r="N812" i="7"/>
  <c r="P813" i="7" s="1"/>
  <c r="L986" i="7"/>
  <c r="M985" i="7"/>
  <c r="O813" i="7" l="1"/>
  <c r="N813" i="7"/>
  <c r="P814" i="7" s="1"/>
  <c r="M986" i="7"/>
  <c r="L987" i="7"/>
  <c r="O814" i="7" l="1"/>
  <c r="N814" i="7"/>
  <c r="P815" i="7" s="1"/>
  <c r="L988" i="7"/>
  <c r="M987" i="7"/>
  <c r="O815" i="7" l="1"/>
  <c r="N815" i="7"/>
  <c r="P816" i="7" s="1"/>
  <c r="L989" i="7"/>
  <c r="M988" i="7"/>
  <c r="O816" i="7" l="1"/>
  <c r="N816" i="7"/>
  <c r="P817" i="7" s="1"/>
  <c r="M989" i="7"/>
  <c r="L990" i="7"/>
  <c r="O817" i="7" l="1"/>
  <c r="N817" i="7"/>
  <c r="P818" i="7" s="1"/>
  <c r="L991" i="7"/>
  <c r="M990" i="7"/>
  <c r="O818" i="7" l="1"/>
  <c r="N818" i="7"/>
  <c r="P819" i="7" s="1"/>
  <c r="M991" i="7"/>
  <c r="L992" i="7"/>
  <c r="O819" i="7" l="1"/>
  <c r="N819" i="7"/>
  <c r="P820" i="7" s="1"/>
  <c r="M992" i="7"/>
  <c r="L993" i="7"/>
  <c r="O820" i="7" l="1"/>
  <c r="N820" i="7"/>
  <c r="P821" i="7" s="1"/>
  <c r="L994" i="7"/>
  <c r="M993" i="7"/>
  <c r="O821" i="7" l="1"/>
  <c r="N821" i="7"/>
  <c r="P822" i="7" s="1"/>
  <c r="M994" i="7"/>
  <c r="L995" i="7"/>
  <c r="O822" i="7" l="1"/>
  <c r="N822" i="7"/>
  <c r="P823" i="7" s="1"/>
  <c r="M995" i="7"/>
  <c r="L996" i="7"/>
  <c r="O823" i="7" l="1"/>
  <c r="N823" i="7"/>
  <c r="P824" i="7" s="1"/>
  <c r="L997" i="7"/>
  <c r="M996" i="7"/>
  <c r="O824" i="7" l="1"/>
  <c r="N824" i="7"/>
  <c r="P825" i="7" s="1"/>
  <c r="M997" i="7"/>
  <c r="L998" i="7"/>
  <c r="O825" i="7" l="1"/>
  <c r="N825" i="7"/>
  <c r="P826" i="7" s="1"/>
  <c r="L999" i="7"/>
  <c r="M998" i="7"/>
  <c r="O826" i="7" l="1"/>
  <c r="N826" i="7"/>
  <c r="P827" i="7" s="1"/>
  <c r="M999" i="7"/>
  <c r="L1000" i="7"/>
  <c r="O827" i="7" l="1"/>
  <c r="N827" i="7"/>
  <c r="P828" i="7" s="1"/>
  <c r="M1000" i="7"/>
  <c r="L1001" i="7"/>
  <c r="O828" i="7" l="1"/>
  <c r="N828" i="7"/>
  <c r="P829" i="7" s="1"/>
  <c r="L1002" i="7"/>
  <c r="M1001" i="7"/>
  <c r="O829" i="7" l="1"/>
  <c r="N829" i="7"/>
  <c r="P830" i="7" s="1"/>
  <c r="M1002" i="7"/>
  <c r="L1003" i="7"/>
  <c r="O830" i="7" l="1"/>
  <c r="N830" i="7"/>
  <c r="P831" i="7" s="1"/>
  <c r="L1004" i="7"/>
  <c r="M1003" i="7"/>
  <c r="O831" i="7" l="1"/>
  <c r="N831" i="7"/>
  <c r="P832" i="7" s="1"/>
  <c r="L1005" i="7"/>
  <c r="M1004" i="7"/>
  <c r="O832" i="7" l="1"/>
  <c r="N832" i="7"/>
  <c r="P833" i="7" s="1"/>
  <c r="M1005" i="7"/>
  <c r="L1006" i="7"/>
  <c r="O833" i="7" l="1"/>
  <c r="N833" i="7"/>
  <c r="P834" i="7" s="1"/>
  <c r="L1007" i="7"/>
  <c r="M1006" i="7"/>
  <c r="O834" i="7" l="1"/>
  <c r="N834" i="7"/>
  <c r="P835" i="7" s="1"/>
  <c r="L1008" i="7"/>
  <c r="M1007" i="7"/>
  <c r="O835" i="7" l="1"/>
  <c r="N835" i="7"/>
  <c r="P836" i="7" s="1"/>
  <c r="M1008" i="7"/>
  <c r="L1009" i="7"/>
  <c r="O836" i="7" l="1"/>
  <c r="N836" i="7"/>
  <c r="P837" i="7" s="1"/>
  <c r="L1010" i="7"/>
  <c r="M1009" i="7"/>
  <c r="O837" i="7" l="1"/>
  <c r="N837" i="7"/>
  <c r="P838" i="7" s="1"/>
  <c r="M1010" i="7"/>
  <c r="L1011" i="7"/>
  <c r="O838" i="7" l="1"/>
  <c r="N838" i="7"/>
  <c r="P839" i="7" s="1"/>
  <c r="L1012" i="7"/>
  <c r="M1011" i="7"/>
  <c r="O839" i="7" l="1"/>
  <c r="N839" i="7"/>
  <c r="P840" i="7" s="1"/>
  <c r="L1013" i="7"/>
  <c r="M1012" i="7"/>
  <c r="O840" i="7" l="1"/>
  <c r="N840" i="7"/>
  <c r="P841" i="7" s="1"/>
  <c r="M1013" i="7"/>
  <c r="L1014" i="7"/>
  <c r="O841" i="7" l="1"/>
  <c r="N841" i="7"/>
  <c r="P842" i="7" s="1"/>
  <c r="L1015" i="7"/>
  <c r="M1014" i="7"/>
  <c r="O842" i="7" l="1"/>
  <c r="N842" i="7"/>
  <c r="P843" i="7" s="1"/>
  <c r="L1016" i="7"/>
  <c r="M1015" i="7"/>
  <c r="O843" i="7" l="1"/>
  <c r="N843" i="7"/>
  <c r="P844" i="7" s="1"/>
  <c r="M1016" i="7"/>
  <c r="L1017" i="7"/>
  <c r="O844" i="7" l="1"/>
  <c r="N844" i="7"/>
  <c r="P845" i="7" s="1"/>
  <c r="L1018" i="7"/>
  <c r="M1017" i="7"/>
  <c r="O845" i="7" l="1"/>
  <c r="N845" i="7"/>
  <c r="P846" i="7" s="1"/>
  <c r="M1018" i="7"/>
  <c r="L1019" i="7"/>
  <c r="O846" i="7" l="1"/>
  <c r="N846" i="7"/>
  <c r="P847" i="7" s="1"/>
  <c r="L1020" i="7"/>
  <c r="M1019" i="7"/>
  <c r="O847" i="7" l="1"/>
  <c r="N847" i="7"/>
  <c r="P848" i="7" s="1"/>
  <c r="L1021" i="7"/>
  <c r="M1020" i="7"/>
  <c r="O848" i="7" l="1"/>
  <c r="N848" i="7"/>
  <c r="P849" i="7" s="1"/>
  <c r="M1021" i="7"/>
  <c r="L1022" i="7"/>
  <c r="O849" i="7" l="1"/>
  <c r="N849" i="7"/>
  <c r="P850" i="7" s="1"/>
  <c r="L1023" i="7"/>
  <c r="M1022" i="7"/>
  <c r="O850" i="7" l="1"/>
  <c r="N850" i="7"/>
  <c r="P851" i="7" s="1"/>
  <c r="L1024" i="7"/>
  <c r="M1023" i="7"/>
  <c r="O851" i="7" l="1"/>
  <c r="N851" i="7"/>
  <c r="P852" i="7" s="1"/>
  <c r="M1024" i="7"/>
  <c r="L1025" i="7"/>
  <c r="O852" i="7" l="1"/>
  <c r="N852" i="7"/>
  <c r="P853" i="7" s="1"/>
  <c r="L1026" i="7"/>
  <c r="M1025" i="7"/>
  <c r="O853" i="7" l="1"/>
  <c r="N853" i="7"/>
  <c r="P854" i="7" s="1"/>
  <c r="M1026" i="7"/>
  <c r="L1027" i="7"/>
  <c r="O854" i="7" l="1"/>
  <c r="N854" i="7"/>
  <c r="P855" i="7" s="1"/>
  <c r="M1027" i="7"/>
  <c r="L1028" i="7"/>
  <c r="O855" i="7" l="1"/>
  <c r="N855" i="7"/>
  <c r="P856" i="7" s="1"/>
  <c r="L1029" i="7"/>
  <c r="M1028" i="7"/>
  <c r="O856" i="7" l="1"/>
  <c r="N856" i="7"/>
  <c r="P857" i="7" s="1"/>
  <c r="M1029" i="7"/>
  <c r="L1030" i="7"/>
  <c r="O857" i="7" l="1"/>
  <c r="N857" i="7"/>
  <c r="P858" i="7" s="1"/>
  <c r="L1031" i="7"/>
  <c r="M1030" i="7"/>
  <c r="O858" i="7" l="1"/>
  <c r="N858" i="7"/>
  <c r="P859" i="7" s="1"/>
  <c r="M1031" i="7"/>
  <c r="L1032" i="7"/>
  <c r="O859" i="7" l="1"/>
  <c r="N859" i="7"/>
  <c r="P860" i="7" s="1"/>
  <c r="M1032" i="7"/>
  <c r="L1033" i="7"/>
  <c r="O860" i="7" l="1"/>
  <c r="N860" i="7"/>
  <c r="P861" i="7" s="1"/>
  <c r="L1034" i="7"/>
  <c r="M1033" i="7"/>
  <c r="O861" i="7" l="1"/>
  <c r="N861" i="7"/>
  <c r="P862" i="7" s="1"/>
  <c r="M1034" i="7"/>
  <c r="L1035" i="7"/>
  <c r="O862" i="7" l="1"/>
  <c r="N862" i="7"/>
  <c r="P863" i="7" s="1"/>
  <c r="M1035" i="7"/>
  <c r="L1036" i="7"/>
  <c r="O863" i="7" l="1"/>
  <c r="N863" i="7"/>
  <c r="P864" i="7" s="1"/>
  <c r="L1037" i="7"/>
  <c r="M1036" i="7"/>
  <c r="O864" i="7" l="1"/>
  <c r="N864" i="7"/>
  <c r="P865" i="7" s="1"/>
  <c r="M1037" i="7"/>
  <c r="L1038" i="7"/>
  <c r="O865" i="7" l="1"/>
  <c r="N865" i="7"/>
  <c r="P866" i="7" s="1"/>
  <c r="L1039" i="7"/>
  <c r="M1038" i="7"/>
  <c r="O866" i="7" l="1"/>
  <c r="N866" i="7"/>
  <c r="P867" i="7" s="1"/>
  <c r="L1040" i="7"/>
  <c r="M1039" i="7"/>
  <c r="O867" i="7" l="1"/>
  <c r="N867" i="7"/>
  <c r="P868" i="7" s="1"/>
  <c r="M1040" i="7"/>
  <c r="L1041" i="7"/>
  <c r="O868" i="7" l="1"/>
  <c r="N868" i="7"/>
  <c r="P869" i="7" s="1"/>
  <c r="L1042" i="7"/>
  <c r="M1041" i="7"/>
  <c r="O869" i="7" l="1"/>
  <c r="N869" i="7"/>
  <c r="P870" i="7" s="1"/>
  <c r="M1042" i="7"/>
  <c r="L1043" i="7"/>
  <c r="O870" i="7" l="1"/>
  <c r="N870" i="7"/>
  <c r="P871" i="7" s="1"/>
  <c r="L1044" i="7"/>
  <c r="M1043" i="7"/>
  <c r="O871" i="7" l="1"/>
  <c r="N871" i="7"/>
  <c r="P872" i="7" s="1"/>
  <c r="L1045" i="7"/>
  <c r="M1044" i="7"/>
  <c r="O872" i="7" l="1"/>
  <c r="N872" i="7"/>
  <c r="P873" i="7" s="1"/>
  <c r="M1045" i="7"/>
  <c r="L1046" i="7"/>
  <c r="O873" i="7" l="1"/>
  <c r="N873" i="7"/>
  <c r="P874" i="7" s="1"/>
  <c r="L1047" i="7"/>
  <c r="M1046" i="7"/>
  <c r="O874" i="7" l="1"/>
  <c r="N874" i="7"/>
  <c r="P875" i="7" s="1"/>
  <c r="L1048" i="7"/>
  <c r="M1047" i="7"/>
  <c r="O875" i="7" l="1"/>
  <c r="N875" i="7"/>
  <c r="P876" i="7" s="1"/>
  <c r="M1048" i="7"/>
  <c r="L1049" i="7"/>
  <c r="O876" i="7" l="1"/>
  <c r="N876" i="7"/>
  <c r="P877" i="7" s="1"/>
  <c r="L1050" i="7"/>
  <c r="M1049" i="7"/>
  <c r="O877" i="7" l="1"/>
  <c r="N877" i="7"/>
  <c r="P878" i="7" s="1"/>
  <c r="M1050" i="7"/>
  <c r="L1051" i="7"/>
  <c r="O878" i="7" l="1"/>
  <c r="N878" i="7"/>
  <c r="P879" i="7" s="1"/>
  <c r="M1051" i="7"/>
  <c r="L1052" i="7"/>
  <c r="O879" i="7" l="1"/>
  <c r="N879" i="7"/>
  <c r="P880" i="7" s="1"/>
  <c r="L1053" i="7"/>
  <c r="M1052" i="7"/>
  <c r="O880" i="7" l="1"/>
  <c r="N880" i="7"/>
  <c r="P881" i="7" s="1"/>
  <c r="M1053" i="7"/>
  <c r="L1054" i="7"/>
  <c r="O881" i="7" l="1"/>
  <c r="N881" i="7"/>
  <c r="P882" i="7" s="1"/>
  <c r="L1055" i="7"/>
  <c r="M1054" i="7"/>
  <c r="O882" i="7" l="1"/>
  <c r="N882" i="7"/>
  <c r="P883" i="7" s="1"/>
  <c r="M1055" i="7"/>
  <c r="L1056" i="7"/>
  <c r="O883" i="7" l="1"/>
  <c r="N883" i="7"/>
  <c r="P884" i="7" s="1"/>
  <c r="M1056" i="7"/>
  <c r="L1057" i="7"/>
  <c r="O884" i="7" l="1"/>
  <c r="N884" i="7"/>
  <c r="P885" i="7" s="1"/>
  <c r="L1058" i="7"/>
  <c r="M1057" i="7"/>
  <c r="O885" i="7" l="1"/>
  <c r="N885" i="7"/>
  <c r="P886" i="7" s="1"/>
  <c r="M1058" i="7"/>
  <c r="L1059" i="7"/>
  <c r="O886" i="7" l="1"/>
  <c r="N886" i="7"/>
  <c r="P887" i="7" s="1"/>
  <c r="M1059" i="7"/>
  <c r="L1060" i="7"/>
  <c r="O887" i="7" l="1"/>
  <c r="N887" i="7"/>
  <c r="P888" i="7" s="1"/>
  <c r="L1061" i="7"/>
  <c r="M1060" i="7"/>
  <c r="O888" i="7" l="1"/>
  <c r="N888" i="7"/>
  <c r="P889" i="7" s="1"/>
  <c r="M1061" i="7"/>
  <c r="L1062" i="7"/>
  <c r="O889" i="7" l="1"/>
  <c r="N889" i="7"/>
  <c r="P890" i="7" s="1"/>
  <c r="L1063" i="7"/>
  <c r="M1062" i="7"/>
  <c r="O890" i="7" l="1"/>
  <c r="N890" i="7"/>
  <c r="P891" i="7" s="1"/>
  <c r="M1063" i="7"/>
  <c r="L1064" i="7"/>
  <c r="O891" i="7" l="1"/>
  <c r="N891" i="7"/>
  <c r="P892" i="7" s="1"/>
  <c r="M1064" i="7"/>
  <c r="L1065" i="7"/>
  <c r="O892" i="7" l="1"/>
  <c r="N892" i="7"/>
  <c r="P893" i="7" s="1"/>
  <c r="L1066" i="7"/>
  <c r="M1065" i="7"/>
  <c r="O893" i="7" l="1"/>
  <c r="N893" i="7"/>
  <c r="P894" i="7" s="1"/>
  <c r="M1066" i="7"/>
  <c r="L1067" i="7"/>
  <c r="O894" i="7" l="1"/>
  <c r="N894" i="7"/>
  <c r="P895" i="7" s="1"/>
  <c r="L1068" i="7"/>
  <c r="M1067" i="7"/>
  <c r="O895" i="7" l="1"/>
  <c r="N895" i="7"/>
  <c r="P896" i="7" s="1"/>
  <c r="L1069" i="7"/>
  <c r="M1068" i="7"/>
  <c r="O896" i="7" l="1"/>
  <c r="N896" i="7"/>
  <c r="P897" i="7" s="1"/>
  <c r="M1069" i="7"/>
  <c r="L1070" i="7"/>
  <c r="O897" i="7" l="1"/>
  <c r="N897" i="7"/>
  <c r="P898" i="7" s="1"/>
  <c r="L1071" i="7"/>
  <c r="M1070" i="7"/>
  <c r="O898" i="7" l="1"/>
  <c r="N898" i="7"/>
  <c r="P899" i="7" s="1"/>
  <c r="L1072" i="7"/>
  <c r="M1071" i="7"/>
  <c r="O899" i="7" l="1"/>
  <c r="N899" i="7"/>
  <c r="P900" i="7" s="1"/>
  <c r="M1072" i="7"/>
  <c r="L1073" i="7"/>
  <c r="O900" i="7" l="1"/>
  <c r="N900" i="7"/>
  <c r="P901" i="7" s="1"/>
  <c r="L1074" i="7"/>
  <c r="M1073" i="7"/>
  <c r="O901" i="7" l="1"/>
  <c r="N901" i="7"/>
  <c r="P902" i="7" s="1"/>
  <c r="M1074" i="7"/>
  <c r="L1075" i="7"/>
  <c r="O902" i="7" l="1"/>
  <c r="N902" i="7"/>
  <c r="P903" i="7" s="1"/>
  <c r="L1076" i="7"/>
  <c r="M1075" i="7"/>
  <c r="O903" i="7" l="1"/>
  <c r="N903" i="7"/>
  <c r="P904" i="7" s="1"/>
  <c r="L1077" i="7"/>
  <c r="M1076" i="7"/>
  <c r="O904" i="7" l="1"/>
  <c r="N904" i="7"/>
  <c r="P905" i="7" s="1"/>
  <c r="M1077" i="7"/>
  <c r="L1078" i="7"/>
  <c r="O905" i="7" l="1"/>
  <c r="N905" i="7"/>
  <c r="P906" i="7" s="1"/>
  <c r="L1079" i="7"/>
  <c r="M1078" i="7"/>
  <c r="O906" i="7" l="1"/>
  <c r="N906" i="7"/>
  <c r="P907" i="7" s="1"/>
  <c r="L1080" i="7"/>
  <c r="M1079" i="7"/>
  <c r="O907" i="7" l="1"/>
  <c r="N907" i="7"/>
  <c r="P908" i="7" s="1"/>
  <c r="M1080" i="7"/>
  <c r="L1081" i="7"/>
  <c r="O908" i="7" l="1"/>
  <c r="N908" i="7"/>
  <c r="P909" i="7" s="1"/>
  <c r="L1082" i="7"/>
  <c r="M1081" i="7"/>
  <c r="O909" i="7" l="1"/>
  <c r="N909" i="7"/>
  <c r="P910" i="7" s="1"/>
  <c r="M1082" i="7"/>
  <c r="L1083" i="7"/>
  <c r="O910" i="7" l="1"/>
  <c r="N910" i="7"/>
  <c r="P911" i="7" s="1"/>
  <c r="L1084" i="7"/>
  <c r="M1083" i="7"/>
  <c r="O911" i="7" l="1"/>
  <c r="N911" i="7"/>
  <c r="P912" i="7" s="1"/>
  <c r="L1085" i="7"/>
  <c r="M1084" i="7"/>
  <c r="O912" i="7" l="1"/>
  <c r="N912" i="7"/>
  <c r="P913" i="7" s="1"/>
  <c r="M1085" i="7"/>
  <c r="L1086" i="7"/>
  <c r="O913" i="7" l="1"/>
  <c r="N913" i="7"/>
  <c r="P914" i="7" s="1"/>
  <c r="L1087" i="7"/>
  <c r="M1086" i="7"/>
  <c r="O914" i="7" l="1"/>
  <c r="N914" i="7"/>
  <c r="P915" i="7" s="1"/>
  <c r="M1087" i="7"/>
  <c r="L1088" i="7"/>
  <c r="O915" i="7" l="1"/>
  <c r="N915" i="7"/>
  <c r="P916" i="7" s="1"/>
  <c r="M1088" i="7"/>
  <c r="L1089" i="7"/>
  <c r="O916" i="7" l="1"/>
  <c r="N916" i="7"/>
  <c r="P917" i="7" s="1"/>
  <c r="L1090" i="7"/>
  <c r="M1089" i="7"/>
  <c r="O917" i="7" l="1"/>
  <c r="N917" i="7"/>
  <c r="P918" i="7" s="1"/>
  <c r="M1090" i="7"/>
  <c r="L1091" i="7"/>
  <c r="O918" i="7" l="1"/>
  <c r="N918" i="7"/>
  <c r="P919" i="7" s="1"/>
  <c r="L1092" i="7"/>
  <c r="M1091" i="7"/>
  <c r="O919" i="7" l="1"/>
  <c r="N919" i="7"/>
  <c r="P920" i="7" s="1"/>
  <c r="L1093" i="7"/>
  <c r="M1092" i="7"/>
  <c r="O920" i="7" l="1"/>
  <c r="N920" i="7"/>
  <c r="P921" i="7" s="1"/>
  <c r="M1093" i="7"/>
  <c r="L1094" i="7"/>
  <c r="O921" i="7" l="1"/>
  <c r="N921" i="7"/>
  <c r="P922" i="7" s="1"/>
  <c r="L1095" i="7"/>
  <c r="M1094" i="7"/>
  <c r="O922" i="7" l="1"/>
  <c r="N922" i="7"/>
  <c r="P923" i="7" s="1"/>
  <c r="M1095" i="7"/>
  <c r="L1096" i="7"/>
  <c r="O923" i="7" l="1"/>
  <c r="N923" i="7"/>
  <c r="P924" i="7" s="1"/>
  <c r="M1096" i="7"/>
  <c r="L1097" i="7"/>
  <c r="O924" i="7" l="1"/>
  <c r="N924" i="7"/>
  <c r="P925" i="7" s="1"/>
  <c r="L1098" i="7"/>
  <c r="M1097" i="7"/>
  <c r="O925" i="7" l="1"/>
  <c r="N925" i="7"/>
  <c r="P926" i="7" s="1"/>
  <c r="M1098" i="7"/>
  <c r="L1099" i="7"/>
  <c r="O926" i="7" l="1"/>
  <c r="N926" i="7"/>
  <c r="P927" i="7" s="1"/>
  <c r="L1100" i="7"/>
  <c r="M1099" i="7"/>
  <c r="O927" i="7" l="1"/>
  <c r="N927" i="7"/>
  <c r="P928" i="7" s="1"/>
  <c r="L1101" i="7"/>
  <c r="M1100" i="7"/>
  <c r="O928" i="7" l="1"/>
  <c r="N928" i="7"/>
  <c r="P929" i="7" s="1"/>
  <c r="M1101" i="7"/>
  <c r="L1102" i="7"/>
  <c r="O929" i="7" l="1"/>
  <c r="N929" i="7"/>
  <c r="P930" i="7" s="1"/>
  <c r="L1103" i="7"/>
  <c r="M1102" i="7"/>
  <c r="O930" i="7" l="1"/>
  <c r="N930" i="7"/>
  <c r="P931" i="7" s="1"/>
  <c r="M1103" i="7"/>
  <c r="L1104" i="7"/>
  <c r="O931" i="7" l="1"/>
  <c r="N931" i="7"/>
  <c r="P932" i="7" s="1"/>
  <c r="M1104" i="7"/>
  <c r="L1105" i="7"/>
  <c r="O932" i="7" l="1"/>
  <c r="N932" i="7"/>
  <c r="P933" i="7" s="1"/>
  <c r="L1106" i="7"/>
  <c r="M1105" i="7"/>
  <c r="O933" i="7" l="1"/>
  <c r="N933" i="7"/>
  <c r="P934" i="7" s="1"/>
  <c r="M1106" i="7"/>
  <c r="L1107" i="7"/>
  <c r="O934" i="7" l="1"/>
  <c r="N934" i="7"/>
  <c r="P935" i="7" s="1"/>
  <c r="L1108" i="7"/>
  <c r="M1107" i="7"/>
  <c r="O935" i="7" l="1"/>
  <c r="N935" i="7"/>
  <c r="P936" i="7" s="1"/>
  <c r="L1109" i="7"/>
  <c r="M1108" i="7"/>
  <c r="O936" i="7" l="1"/>
  <c r="N936" i="7"/>
  <c r="P937" i="7" s="1"/>
  <c r="M1109" i="7"/>
  <c r="L1110" i="7"/>
  <c r="O937" i="7" l="1"/>
  <c r="N937" i="7"/>
  <c r="P938" i="7" s="1"/>
  <c r="L1111" i="7"/>
  <c r="M1110" i="7"/>
  <c r="O938" i="7" l="1"/>
  <c r="N938" i="7"/>
  <c r="P939" i="7" s="1"/>
  <c r="M1111" i="7"/>
  <c r="L1112" i="7"/>
  <c r="O939" i="7" l="1"/>
  <c r="N939" i="7"/>
  <c r="P940" i="7" s="1"/>
  <c r="M1112" i="7"/>
  <c r="L1113" i="7"/>
  <c r="O940" i="7" l="1"/>
  <c r="N940" i="7"/>
  <c r="P941" i="7" s="1"/>
  <c r="L1114" i="7"/>
  <c r="M1113" i="7"/>
  <c r="O941" i="7" l="1"/>
  <c r="N941" i="7"/>
  <c r="P942" i="7" s="1"/>
  <c r="M1114" i="7"/>
  <c r="L1115" i="7"/>
  <c r="O942" i="7" l="1"/>
  <c r="N942" i="7"/>
  <c r="P943" i="7" s="1"/>
  <c r="L1116" i="7"/>
  <c r="M1115" i="7"/>
  <c r="O943" i="7" l="1"/>
  <c r="N943" i="7"/>
  <c r="P944" i="7" s="1"/>
  <c r="L1117" i="7"/>
  <c r="M1116" i="7"/>
  <c r="O944" i="7" l="1"/>
  <c r="N944" i="7"/>
  <c r="P945" i="7" s="1"/>
  <c r="M1117" i="7"/>
  <c r="L1118" i="7"/>
  <c r="O945" i="7" l="1"/>
  <c r="N945" i="7"/>
  <c r="P946" i="7" s="1"/>
  <c r="L1119" i="7"/>
  <c r="M1118" i="7"/>
  <c r="O946" i="7" l="1"/>
  <c r="N946" i="7"/>
  <c r="P947" i="7" s="1"/>
  <c r="M1119" i="7"/>
  <c r="L1120" i="7"/>
  <c r="O947" i="7" l="1"/>
  <c r="N947" i="7"/>
  <c r="P948" i="7" s="1"/>
  <c r="M1120" i="7"/>
  <c r="L1121" i="7"/>
  <c r="O948" i="7" l="1"/>
  <c r="N948" i="7"/>
  <c r="P949" i="7" s="1"/>
  <c r="L1122" i="7"/>
  <c r="M1121" i="7"/>
  <c r="O949" i="7" l="1"/>
  <c r="N949" i="7"/>
  <c r="P950" i="7" s="1"/>
  <c r="M1122" i="7"/>
  <c r="L1123" i="7"/>
  <c r="O950" i="7" l="1"/>
  <c r="N950" i="7"/>
  <c r="P951" i="7" s="1"/>
  <c r="L1124" i="7"/>
  <c r="M1123" i="7"/>
  <c r="O951" i="7" l="1"/>
  <c r="N951" i="7"/>
  <c r="P952" i="7" s="1"/>
  <c r="L1125" i="7"/>
  <c r="M1124" i="7"/>
  <c r="O952" i="7" l="1"/>
  <c r="N952" i="7"/>
  <c r="P953" i="7" s="1"/>
  <c r="M1125" i="7"/>
  <c r="L1126" i="7"/>
  <c r="O953" i="7" l="1"/>
  <c r="N953" i="7"/>
  <c r="P954" i="7" s="1"/>
  <c r="L1127" i="7"/>
  <c r="M1126" i="7"/>
  <c r="O954" i="7" l="1"/>
  <c r="N954" i="7"/>
  <c r="P955" i="7" s="1"/>
  <c r="M1127" i="7"/>
  <c r="L1128" i="7"/>
  <c r="O955" i="7" l="1"/>
  <c r="N955" i="7"/>
  <c r="P956" i="7" s="1"/>
  <c r="M1128" i="7"/>
  <c r="L1129" i="7"/>
  <c r="O956" i="7" l="1"/>
  <c r="N956" i="7"/>
  <c r="P957" i="7" s="1"/>
  <c r="L1130" i="7"/>
  <c r="M1129" i="7"/>
  <c r="O957" i="7" l="1"/>
  <c r="N957" i="7"/>
  <c r="P958" i="7" s="1"/>
  <c r="M1130" i="7"/>
  <c r="L1131" i="7"/>
  <c r="O958" i="7" l="1"/>
  <c r="N958" i="7"/>
  <c r="P959" i="7" s="1"/>
  <c r="L1132" i="7"/>
  <c r="M1131" i="7"/>
  <c r="O959" i="7" l="1"/>
  <c r="N959" i="7"/>
  <c r="P960" i="7" s="1"/>
  <c r="L1133" i="7"/>
  <c r="M1132" i="7"/>
  <c r="O960" i="7" l="1"/>
  <c r="N960" i="7"/>
  <c r="P961" i="7" s="1"/>
  <c r="M1133" i="7"/>
  <c r="L1134" i="7"/>
  <c r="O961" i="7" l="1"/>
  <c r="N961" i="7"/>
  <c r="P962" i="7" s="1"/>
  <c r="L1135" i="7"/>
  <c r="M1134" i="7"/>
  <c r="O962" i="7" l="1"/>
  <c r="N962" i="7"/>
  <c r="P963" i="7" s="1"/>
  <c r="M1135" i="7"/>
  <c r="L1136" i="7"/>
  <c r="O963" i="7" l="1"/>
  <c r="N963" i="7"/>
  <c r="P964" i="7" s="1"/>
  <c r="M1136" i="7"/>
  <c r="L1137" i="7"/>
  <c r="O964" i="7" l="1"/>
  <c r="N964" i="7"/>
  <c r="P965" i="7" s="1"/>
  <c r="L1138" i="7"/>
  <c r="M1137" i="7"/>
  <c r="O965" i="7" l="1"/>
  <c r="N965" i="7"/>
  <c r="P966" i="7" s="1"/>
  <c r="M1138" i="7"/>
  <c r="L1139" i="7"/>
  <c r="O966" i="7" l="1"/>
  <c r="N966" i="7"/>
  <c r="P967" i="7" s="1"/>
  <c r="L1140" i="7"/>
  <c r="M1139" i="7"/>
  <c r="O967" i="7" l="1"/>
  <c r="N967" i="7"/>
  <c r="P968" i="7" s="1"/>
  <c r="L1141" i="7"/>
  <c r="M1140" i="7"/>
  <c r="O968" i="7" l="1"/>
  <c r="N968" i="7"/>
  <c r="P969" i="7" s="1"/>
  <c r="M1141" i="7"/>
  <c r="L1142" i="7"/>
  <c r="O969" i="7" l="1"/>
  <c r="N969" i="7"/>
  <c r="P970" i="7" s="1"/>
  <c r="L1143" i="7"/>
  <c r="M1142" i="7"/>
  <c r="O970" i="7" l="1"/>
  <c r="N970" i="7"/>
  <c r="P971" i="7" s="1"/>
  <c r="M1143" i="7"/>
  <c r="L1144" i="7"/>
  <c r="O971" i="7" l="1"/>
  <c r="N971" i="7"/>
  <c r="P972" i="7" s="1"/>
  <c r="M1144" i="7"/>
  <c r="L1145" i="7"/>
  <c r="O972" i="7" l="1"/>
  <c r="N972" i="7"/>
  <c r="P973" i="7" s="1"/>
  <c r="L1146" i="7"/>
  <c r="M1145" i="7"/>
  <c r="O973" i="7" l="1"/>
  <c r="N973" i="7"/>
  <c r="P974" i="7" s="1"/>
  <c r="M1146" i="7"/>
  <c r="L1147" i="7"/>
  <c r="O974" i="7" l="1"/>
  <c r="N974" i="7"/>
  <c r="P975" i="7" s="1"/>
  <c r="L1148" i="7"/>
  <c r="M1147" i="7"/>
  <c r="O975" i="7" l="1"/>
  <c r="N975" i="7"/>
  <c r="P976" i="7" s="1"/>
  <c r="L1149" i="7"/>
  <c r="M1148" i="7"/>
  <c r="O976" i="7" l="1"/>
  <c r="N976" i="7"/>
  <c r="P977" i="7" s="1"/>
  <c r="M1149" i="7"/>
  <c r="L1150" i="7"/>
  <c r="O977" i="7" l="1"/>
  <c r="N977" i="7"/>
  <c r="P978" i="7" s="1"/>
  <c r="L1151" i="7"/>
  <c r="M1150" i="7"/>
  <c r="O978" i="7" l="1"/>
  <c r="N978" i="7"/>
  <c r="P979" i="7" s="1"/>
  <c r="M1151" i="7"/>
  <c r="L1152" i="7"/>
  <c r="O979" i="7" l="1"/>
  <c r="N979" i="7"/>
  <c r="P980" i="7" s="1"/>
  <c r="M1152" i="7"/>
  <c r="L1153" i="7"/>
  <c r="O980" i="7" l="1"/>
  <c r="N980" i="7"/>
  <c r="P981" i="7" s="1"/>
  <c r="L1154" i="7"/>
  <c r="M1153" i="7"/>
  <c r="O981" i="7" l="1"/>
  <c r="N981" i="7"/>
  <c r="P982" i="7" s="1"/>
  <c r="L1155" i="7"/>
  <c r="M1154" i="7"/>
  <c r="O982" i="7" l="1"/>
  <c r="N982" i="7"/>
  <c r="P983" i="7" s="1"/>
  <c r="L1156" i="7"/>
  <c r="M1155" i="7"/>
  <c r="O983" i="7" l="1"/>
  <c r="N983" i="7"/>
  <c r="P984" i="7" s="1"/>
  <c r="M1156" i="7"/>
  <c r="L1157" i="7"/>
  <c r="O984" i="7" l="1"/>
  <c r="N984" i="7"/>
  <c r="P985" i="7" s="1"/>
  <c r="L1158" i="7"/>
  <c r="M1157" i="7"/>
  <c r="O985" i="7" l="1"/>
  <c r="N985" i="7"/>
  <c r="P986" i="7" s="1"/>
  <c r="M1158" i="7"/>
  <c r="L1159" i="7"/>
  <c r="O986" i="7" l="1"/>
  <c r="N986" i="7"/>
  <c r="P987" i="7" s="1"/>
  <c r="L1160" i="7"/>
  <c r="M1159" i="7"/>
  <c r="O987" i="7" l="1"/>
  <c r="N987" i="7"/>
  <c r="P988" i="7" s="1"/>
  <c r="M1160" i="7"/>
  <c r="L1161" i="7"/>
  <c r="O988" i="7" l="1"/>
  <c r="N988" i="7"/>
  <c r="P989" i="7" s="1"/>
  <c r="M1161" i="7"/>
  <c r="L1162" i="7"/>
  <c r="O989" i="7" l="1"/>
  <c r="N989" i="7"/>
  <c r="P990" i="7" s="1"/>
  <c r="L1163" i="7"/>
  <c r="M1162" i="7"/>
  <c r="O990" i="7" l="1"/>
  <c r="N990" i="7"/>
  <c r="P991" i="7" s="1"/>
  <c r="M1163" i="7"/>
  <c r="L1164" i="7"/>
  <c r="O991" i="7" l="1"/>
  <c r="N991" i="7"/>
  <c r="P992" i="7" s="1"/>
  <c r="M1164" i="7"/>
  <c r="L1165" i="7"/>
  <c r="O992" i="7" l="1"/>
  <c r="N992" i="7"/>
  <c r="P993" i="7" s="1"/>
  <c r="L1166" i="7"/>
  <c r="M1165" i="7"/>
  <c r="O993" i="7" l="1"/>
  <c r="N993" i="7"/>
  <c r="P994" i="7" s="1"/>
  <c r="M1166" i="7"/>
  <c r="L1167" i="7"/>
  <c r="O994" i="7" l="1"/>
  <c r="N994" i="7"/>
  <c r="P995" i="7" s="1"/>
  <c r="L1168" i="7"/>
  <c r="M1167" i="7"/>
  <c r="O995" i="7" l="1"/>
  <c r="N995" i="7"/>
  <c r="P996" i="7" s="1"/>
  <c r="M1168" i="7"/>
  <c r="L1169" i="7"/>
  <c r="O996" i="7" l="1"/>
  <c r="N996" i="7"/>
  <c r="P997" i="7" s="1"/>
  <c r="M1169" i="7"/>
  <c r="L1170" i="7"/>
  <c r="O997" i="7" l="1"/>
  <c r="N997" i="7"/>
  <c r="P998" i="7" s="1"/>
  <c r="L1171" i="7"/>
  <c r="M1170" i="7"/>
  <c r="O998" i="7" l="1"/>
  <c r="N998" i="7"/>
  <c r="P999" i="7" s="1"/>
  <c r="M1171" i="7"/>
  <c r="L1172" i="7"/>
  <c r="O999" i="7" l="1"/>
  <c r="N999" i="7"/>
  <c r="P1000" i="7" s="1"/>
  <c r="L1173" i="7"/>
  <c r="M1172" i="7"/>
  <c r="O1000" i="7" l="1"/>
  <c r="N1000" i="7"/>
  <c r="P1001" i="7" s="1"/>
  <c r="L1174" i="7"/>
  <c r="M1173" i="7"/>
  <c r="O1001" i="7" l="1"/>
  <c r="N1001" i="7"/>
  <c r="P1002" i="7" s="1"/>
  <c r="M1174" i="7"/>
  <c r="L1175" i="7"/>
  <c r="O1002" i="7" l="1"/>
  <c r="N1002" i="7"/>
  <c r="P1003" i="7" s="1"/>
  <c r="L1176" i="7"/>
  <c r="M1175" i="7"/>
  <c r="O1003" i="7" l="1"/>
  <c r="N1003" i="7"/>
  <c r="P1004" i="7" s="1"/>
  <c r="L1177" i="7"/>
  <c r="M1176" i="7"/>
  <c r="O1004" i="7" l="1"/>
  <c r="N1004" i="7"/>
  <c r="P1005" i="7" s="1"/>
  <c r="M1177" i="7"/>
  <c r="L1178" i="7"/>
  <c r="O1005" i="7" l="1"/>
  <c r="N1005" i="7"/>
  <c r="P1006" i="7" s="1"/>
  <c r="L1179" i="7"/>
  <c r="M1178" i="7"/>
  <c r="O1006" i="7" l="1"/>
  <c r="N1006" i="7"/>
  <c r="P1007" i="7" s="1"/>
  <c r="M1179" i="7"/>
  <c r="L1180" i="7"/>
  <c r="O1007" i="7" l="1"/>
  <c r="N1007" i="7"/>
  <c r="P1008" i="7" s="1"/>
  <c r="L1181" i="7"/>
  <c r="M1180" i="7"/>
  <c r="O1008" i="7" l="1"/>
  <c r="N1008" i="7"/>
  <c r="P1009" i="7" s="1"/>
  <c r="L1182" i="7"/>
  <c r="M1181" i="7"/>
  <c r="O1009" i="7" l="1"/>
  <c r="N1009" i="7"/>
  <c r="P1010" i="7" s="1"/>
  <c r="M1182" i="7"/>
  <c r="L1183" i="7"/>
  <c r="O1010" i="7" l="1"/>
  <c r="N1010" i="7"/>
  <c r="P1011" i="7" s="1"/>
  <c r="L1184" i="7"/>
  <c r="M1183" i="7"/>
  <c r="O1011" i="7" l="1"/>
  <c r="N1011" i="7"/>
  <c r="P1012" i="7" s="1"/>
  <c r="L1185" i="7"/>
  <c r="M1184" i="7"/>
  <c r="O1012" i="7" l="1"/>
  <c r="N1012" i="7"/>
  <c r="P1013" i="7" s="1"/>
  <c r="M1185" i="7"/>
  <c r="L1186" i="7"/>
  <c r="O1013" i="7" l="1"/>
  <c r="N1013" i="7"/>
  <c r="P1014" i="7" s="1"/>
  <c r="L1187" i="7"/>
  <c r="M1186" i="7"/>
  <c r="O1014" i="7" l="1"/>
  <c r="N1014" i="7"/>
  <c r="P1015" i="7" s="1"/>
  <c r="M1187" i="7"/>
  <c r="L1188" i="7"/>
  <c r="O1015" i="7" l="1"/>
  <c r="N1015" i="7"/>
  <c r="P1016" i="7" s="1"/>
  <c r="L1189" i="7"/>
  <c r="M1188" i="7"/>
  <c r="O1016" i="7" l="1"/>
  <c r="N1016" i="7"/>
  <c r="P1017" i="7" s="1"/>
  <c r="L1190" i="7"/>
  <c r="M1189" i="7"/>
  <c r="O1017" i="7" l="1"/>
  <c r="N1017" i="7"/>
  <c r="P1018" i="7" s="1"/>
  <c r="M1190" i="7"/>
  <c r="L1191" i="7"/>
  <c r="O1018" i="7" l="1"/>
  <c r="N1018" i="7"/>
  <c r="P1019" i="7" s="1"/>
  <c r="L1192" i="7"/>
  <c r="M1191" i="7"/>
  <c r="O1019" i="7" l="1"/>
  <c r="N1019" i="7"/>
  <c r="P1020" i="7" s="1"/>
  <c r="L1193" i="7"/>
  <c r="M1192" i="7"/>
  <c r="O1020" i="7" l="1"/>
  <c r="N1020" i="7"/>
  <c r="P1021" i="7" s="1"/>
  <c r="M1193" i="7"/>
  <c r="L1194" i="7"/>
  <c r="O1021" i="7" l="1"/>
  <c r="N1021" i="7"/>
  <c r="P1022" i="7" s="1"/>
  <c r="L1195" i="7"/>
  <c r="M1194" i="7"/>
  <c r="O1022" i="7" l="1"/>
  <c r="N1022" i="7"/>
  <c r="P1023" i="7" s="1"/>
  <c r="M1195" i="7"/>
  <c r="L1196" i="7"/>
  <c r="O1023" i="7" l="1"/>
  <c r="N1023" i="7"/>
  <c r="P1024" i="7" s="1"/>
  <c r="L1197" i="7"/>
  <c r="M1196" i="7"/>
  <c r="O1024" i="7" l="1"/>
  <c r="N1024" i="7"/>
  <c r="P1025" i="7" s="1"/>
  <c r="L1198" i="7"/>
  <c r="M1197" i="7"/>
  <c r="O1025" i="7" l="1"/>
  <c r="N1025" i="7"/>
  <c r="P1026" i="7" s="1"/>
  <c r="M1198" i="7"/>
  <c r="L1199" i="7"/>
  <c r="O1026" i="7" l="1"/>
  <c r="N1026" i="7"/>
  <c r="P1027" i="7" s="1"/>
  <c r="L1200" i="7"/>
  <c r="M1199" i="7"/>
  <c r="O1027" i="7" l="1"/>
  <c r="N1027" i="7"/>
  <c r="P1028" i="7" s="1"/>
  <c r="L1201" i="7"/>
  <c r="M1200" i="7"/>
  <c r="O1028" i="7" l="1"/>
  <c r="N1028" i="7"/>
  <c r="P1029" i="7" s="1"/>
  <c r="M1201" i="7"/>
  <c r="L1202" i="7"/>
  <c r="O1029" i="7" l="1"/>
  <c r="N1029" i="7"/>
  <c r="P1030" i="7" s="1"/>
  <c r="L1203" i="7"/>
  <c r="M1202" i="7"/>
  <c r="O1030" i="7" l="1"/>
  <c r="N1030" i="7"/>
  <c r="P1031" i="7" s="1"/>
  <c r="M1203" i="7"/>
  <c r="L1204" i="7"/>
  <c r="O1031" i="7" l="1"/>
  <c r="N1031" i="7"/>
  <c r="P1032" i="7" s="1"/>
  <c r="L1205" i="7"/>
  <c r="M1204" i="7"/>
  <c r="O1032" i="7" l="1"/>
  <c r="N1032" i="7"/>
  <c r="P1033" i="7" s="1"/>
  <c r="L1206" i="7"/>
  <c r="M1205" i="7"/>
  <c r="O1033" i="7" l="1"/>
  <c r="N1033" i="7"/>
  <c r="P1034" i="7" s="1"/>
  <c r="M1206" i="7"/>
  <c r="L1207" i="7"/>
  <c r="O1034" i="7" l="1"/>
  <c r="N1034" i="7"/>
  <c r="P1035" i="7" s="1"/>
  <c r="L1208" i="7"/>
  <c r="M1207" i="7"/>
  <c r="O1035" i="7" l="1"/>
  <c r="N1035" i="7"/>
  <c r="P1036" i="7" s="1"/>
  <c r="L1209" i="7"/>
  <c r="M1208" i="7"/>
  <c r="O1036" i="7" l="1"/>
  <c r="N1036" i="7"/>
  <c r="P1037" i="7" s="1"/>
  <c r="M1209" i="7"/>
  <c r="L1210" i="7"/>
  <c r="O1037" i="7" l="1"/>
  <c r="N1037" i="7"/>
  <c r="P1038" i="7" s="1"/>
  <c r="L1211" i="7"/>
  <c r="M1210" i="7"/>
  <c r="O1038" i="7" l="1"/>
  <c r="N1038" i="7"/>
  <c r="P1039" i="7" s="1"/>
  <c r="M1211" i="7"/>
  <c r="L1212" i="7"/>
  <c r="O1039" i="7" l="1"/>
  <c r="N1039" i="7"/>
  <c r="P1040" i="7" s="1"/>
  <c r="L1213" i="7"/>
  <c r="M1212" i="7"/>
  <c r="O1040" i="7" l="1"/>
  <c r="N1040" i="7"/>
  <c r="P1041" i="7" s="1"/>
  <c r="L1214" i="7"/>
  <c r="M1213" i="7"/>
  <c r="O1041" i="7" l="1"/>
  <c r="N1041" i="7"/>
  <c r="P1042" i="7" s="1"/>
  <c r="M1214" i="7"/>
  <c r="L1215" i="7"/>
  <c r="O1042" i="7" l="1"/>
  <c r="N1042" i="7"/>
  <c r="P1043" i="7" s="1"/>
  <c r="L1216" i="7"/>
  <c r="M1215" i="7"/>
  <c r="O1043" i="7" l="1"/>
  <c r="N1043" i="7"/>
  <c r="P1044" i="7" s="1"/>
  <c r="L1217" i="7"/>
  <c r="M1216" i="7"/>
  <c r="O1044" i="7" l="1"/>
  <c r="N1044" i="7"/>
  <c r="P1045" i="7" s="1"/>
  <c r="M1217" i="7"/>
  <c r="L1218" i="7"/>
  <c r="O1045" i="7" l="1"/>
  <c r="N1045" i="7"/>
  <c r="P1046" i="7" s="1"/>
  <c r="L1219" i="7"/>
  <c r="M1218" i="7"/>
  <c r="O1046" i="7" l="1"/>
  <c r="N1046" i="7"/>
  <c r="P1047" i="7" s="1"/>
  <c r="M1219" i="7"/>
  <c r="L1220" i="7"/>
  <c r="O1047" i="7" l="1"/>
  <c r="N1047" i="7"/>
  <c r="P1048" i="7" s="1"/>
  <c r="L1221" i="7"/>
  <c r="M1220" i="7"/>
  <c r="O1048" i="7" l="1"/>
  <c r="N1048" i="7"/>
  <c r="P1049" i="7" s="1"/>
  <c r="L1222" i="7"/>
  <c r="M1221" i="7"/>
  <c r="O1049" i="7" l="1"/>
  <c r="N1049" i="7"/>
  <c r="P1050" i="7" s="1"/>
  <c r="M1222" i="7"/>
  <c r="L1223" i="7"/>
  <c r="O1050" i="7" l="1"/>
  <c r="N1050" i="7"/>
  <c r="P1051" i="7" s="1"/>
  <c r="L1224" i="7"/>
  <c r="M1223" i="7"/>
  <c r="O1051" i="7" l="1"/>
  <c r="N1051" i="7"/>
  <c r="P1052" i="7" s="1"/>
  <c r="M1224" i="7"/>
  <c r="L1225" i="7"/>
  <c r="O1052" i="7" l="1"/>
  <c r="N1052" i="7"/>
  <c r="P1053" i="7" s="1"/>
  <c r="M1225" i="7"/>
  <c r="L1226" i="7"/>
  <c r="O1053" i="7" l="1"/>
  <c r="N1053" i="7"/>
  <c r="P1054" i="7" s="1"/>
  <c r="L1227" i="7"/>
  <c r="M1226" i="7"/>
  <c r="O1054" i="7" l="1"/>
  <c r="N1054" i="7"/>
  <c r="P1055" i="7" s="1"/>
  <c r="M1227" i="7"/>
  <c r="L1228" i="7"/>
  <c r="O1055" i="7" l="1"/>
  <c r="N1055" i="7"/>
  <c r="P1056" i="7" s="1"/>
  <c r="M1228" i="7"/>
  <c r="L1229" i="7"/>
  <c r="O1056" i="7" l="1"/>
  <c r="N1056" i="7"/>
  <c r="P1057" i="7" s="1"/>
  <c r="L1230" i="7"/>
  <c r="M1229" i="7"/>
  <c r="O1057" i="7" l="1"/>
  <c r="N1057" i="7"/>
  <c r="P1058" i="7" s="1"/>
  <c r="M1230" i="7"/>
  <c r="L1231" i="7"/>
  <c r="O1058" i="7" l="1"/>
  <c r="N1058" i="7"/>
  <c r="P1059" i="7" s="1"/>
  <c r="L1232" i="7"/>
  <c r="M1231" i="7"/>
  <c r="O1059" i="7" l="1"/>
  <c r="N1059" i="7"/>
  <c r="P1060" i="7" s="1"/>
  <c r="M1232" i="7"/>
  <c r="L1233" i="7"/>
  <c r="O1060" i="7" l="1"/>
  <c r="N1060" i="7"/>
  <c r="P1061" i="7" s="1"/>
  <c r="M1233" i="7"/>
  <c r="L1234" i="7"/>
  <c r="O1061" i="7" l="1"/>
  <c r="N1061" i="7"/>
  <c r="P1062" i="7" s="1"/>
  <c r="L1235" i="7"/>
  <c r="M1234" i="7"/>
  <c r="O1062" i="7" l="1"/>
  <c r="N1062" i="7"/>
  <c r="P1063" i="7" s="1"/>
  <c r="M1235" i="7"/>
  <c r="L1236" i="7"/>
  <c r="O1063" i="7" l="1"/>
  <c r="N1063" i="7"/>
  <c r="P1064" i="7" s="1"/>
  <c r="L1237" i="7"/>
  <c r="M1236" i="7"/>
  <c r="O1064" i="7" l="1"/>
  <c r="N1064" i="7"/>
  <c r="P1065" i="7" s="1"/>
  <c r="L1238" i="7"/>
  <c r="M1237" i="7"/>
  <c r="O1065" i="7" l="1"/>
  <c r="N1065" i="7"/>
  <c r="P1066" i="7" s="1"/>
  <c r="M1238" i="7"/>
  <c r="L1239" i="7"/>
  <c r="O1066" i="7" l="1"/>
  <c r="N1066" i="7"/>
  <c r="P1067" i="7" s="1"/>
  <c r="L1240" i="7"/>
  <c r="M1239" i="7"/>
  <c r="O1067" i="7" l="1"/>
  <c r="N1067" i="7"/>
  <c r="P1068" i="7" s="1"/>
  <c r="L1241" i="7"/>
  <c r="M1240" i="7"/>
  <c r="O1068" i="7" l="1"/>
  <c r="N1068" i="7"/>
  <c r="P1069" i="7" s="1"/>
  <c r="M1241" i="7"/>
  <c r="L1242" i="7"/>
  <c r="O1069" i="7" l="1"/>
  <c r="N1069" i="7"/>
  <c r="P1070" i="7" s="1"/>
  <c r="L1243" i="7"/>
  <c r="M1242" i="7"/>
  <c r="O1070" i="7" l="1"/>
  <c r="N1070" i="7"/>
  <c r="P1071" i="7" s="1"/>
  <c r="M1243" i="7"/>
  <c r="L1244" i="7"/>
  <c r="O1071" i="7" l="1"/>
  <c r="N1071" i="7"/>
  <c r="P1072" i="7" s="1"/>
  <c r="L1245" i="7"/>
  <c r="M1244" i="7"/>
  <c r="O1072" i="7" l="1"/>
  <c r="N1072" i="7"/>
  <c r="P1073" i="7" s="1"/>
  <c r="L1246" i="7"/>
  <c r="M1245" i="7"/>
  <c r="O1073" i="7" l="1"/>
  <c r="N1073" i="7"/>
  <c r="P1074" i="7" s="1"/>
  <c r="M1246" i="7"/>
  <c r="L1247" i="7"/>
  <c r="O1074" i="7" l="1"/>
  <c r="N1074" i="7"/>
  <c r="P1075" i="7" s="1"/>
  <c r="L1248" i="7"/>
  <c r="M1247" i="7"/>
  <c r="O1075" i="7" l="1"/>
  <c r="N1075" i="7"/>
  <c r="P1076" i="7" s="1"/>
  <c r="L1249" i="7"/>
  <c r="M1248" i="7"/>
  <c r="O1076" i="7" l="1"/>
  <c r="N1076" i="7"/>
  <c r="P1077" i="7" s="1"/>
  <c r="M1249" i="7"/>
  <c r="L1250" i="7"/>
  <c r="O1077" i="7" l="1"/>
  <c r="N1077" i="7"/>
  <c r="P1078" i="7" s="1"/>
  <c r="L1251" i="7"/>
  <c r="M1250" i="7"/>
  <c r="O1078" i="7" l="1"/>
  <c r="N1078" i="7"/>
  <c r="P1079" i="7" s="1"/>
  <c r="M1251" i="7"/>
  <c r="L1252" i="7"/>
  <c r="O1079" i="7" l="1"/>
  <c r="N1079" i="7"/>
  <c r="P1080" i="7" s="1"/>
  <c r="L1253" i="7"/>
  <c r="M1252" i="7"/>
  <c r="O1080" i="7" l="1"/>
  <c r="N1080" i="7"/>
  <c r="P1081" i="7" s="1"/>
  <c r="L1254" i="7"/>
  <c r="M1253" i="7"/>
  <c r="O1081" i="7" l="1"/>
  <c r="N1081" i="7"/>
  <c r="P1082" i="7" s="1"/>
  <c r="M1254" i="7"/>
  <c r="L1255" i="7"/>
  <c r="O1082" i="7" l="1"/>
  <c r="N1082" i="7"/>
  <c r="P1083" i="7" s="1"/>
  <c r="L1256" i="7"/>
  <c r="M1255" i="7"/>
  <c r="O1083" i="7" l="1"/>
  <c r="N1083" i="7"/>
  <c r="P1084" i="7" s="1"/>
  <c r="L1257" i="7"/>
  <c r="M1256" i="7"/>
  <c r="O1084" i="7" l="1"/>
  <c r="N1084" i="7"/>
  <c r="P1085" i="7" s="1"/>
  <c r="M1257" i="7"/>
  <c r="L1258" i="7"/>
  <c r="O1085" i="7" l="1"/>
  <c r="N1085" i="7"/>
  <c r="P1086" i="7" s="1"/>
  <c r="L1259" i="7"/>
  <c r="M1258" i="7"/>
  <c r="O1086" i="7" l="1"/>
  <c r="N1086" i="7"/>
  <c r="P1087" i="7" s="1"/>
  <c r="M1259" i="7"/>
  <c r="L1260" i="7"/>
  <c r="O1087" i="7" l="1"/>
  <c r="N1087" i="7"/>
  <c r="P1088" i="7" s="1"/>
  <c r="L1261" i="7"/>
  <c r="M1260" i="7"/>
  <c r="O1088" i="7" l="1"/>
  <c r="N1088" i="7"/>
  <c r="P1089" i="7" s="1"/>
  <c r="L1262" i="7"/>
  <c r="M1261" i="7"/>
  <c r="O1089" i="7" l="1"/>
  <c r="N1089" i="7"/>
  <c r="P1090" i="7" s="1"/>
  <c r="M1262" i="7"/>
  <c r="L1263" i="7"/>
  <c r="O1090" i="7" l="1"/>
  <c r="N1090" i="7"/>
  <c r="P1091" i="7" s="1"/>
  <c r="L1264" i="7"/>
  <c r="M1263" i="7"/>
  <c r="O1091" i="7" l="1"/>
  <c r="N1091" i="7"/>
  <c r="P1092" i="7" s="1"/>
  <c r="L1265" i="7"/>
  <c r="M1264" i="7"/>
  <c r="O1092" i="7" l="1"/>
  <c r="N1092" i="7"/>
  <c r="P1093" i="7" s="1"/>
  <c r="M1265" i="7"/>
  <c r="L1266" i="7"/>
  <c r="O1093" i="7" l="1"/>
  <c r="N1093" i="7"/>
  <c r="P1094" i="7" s="1"/>
  <c r="L1267" i="7"/>
  <c r="M1266" i="7"/>
  <c r="O1094" i="7" l="1"/>
  <c r="N1094" i="7"/>
  <c r="P1095" i="7" s="1"/>
  <c r="M1267" i="7"/>
  <c r="L1268" i="7"/>
  <c r="O1095" i="7" l="1"/>
  <c r="N1095" i="7"/>
  <c r="P1096" i="7" s="1"/>
  <c r="L1269" i="7"/>
  <c r="M1268" i="7"/>
  <c r="O1096" i="7" l="1"/>
  <c r="N1096" i="7"/>
  <c r="P1097" i="7" s="1"/>
  <c r="L1270" i="7"/>
  <c r="M1269" i="7"/>
  <c r="O1097" i="7" l="1"/>
  <c r="N1097" i="7"/>
  <c r="P1098" i="7" s="1"/>
  <c r="M1270" i="7"/>
  <c r="L1271" i="7"/>
  <c r="O1098" i="7" l="1"/>
  <c r="N1098" i="7"/>
  <c r="P1099" i="7" s="1"/>
  <c r="L1272" i="7"/>
  <c r="M1271" i="7"/>
  <c r="O1099" i="7" l="1"/>
  <c r="N1099" i="7"/>
  <c r="P1100" i="7" s="1"/>
  <c r="L1273" i="7"/>
  <c r="M1272" i="7"/>
  <c r="O1100" i="7" l="1"/>
  <c r="N1100" i="7"/>
  <c r="P1101" i="7" s="1"/>
  <c r="M1273" i="7"/>
  <c r="L1274" i="7"/>
  <c r="O1101" i="7" l="1"/>
  <c r="N1101" i="7"/>
  <c r="P1102" i="7" s="1"/>
  <c r="L1275" i="7"/>
  <c r="M1274" i="7"/>
  <c r="O1102" i="7" l="1"/>
  <c r="N1102" i="7"/>
  <c r="P1103" i="7" s="1"/>
  <c r="M1275" i="7"/>
  <c r="L1276" i="7"/>
  <c r="O1103" i="7" l="1"/>
  <c r="N1103" i="7"/>
  <c r="P1104" i="7" s="1"/>
  <c r="L1277" i="7"/>
  <c r="M1276" i="7"/>
  <c r="O1104" i="7" l="1"/>
  <c r="N1104" i="7"/>
  <c r="P1105" i="7" s="1"/>
  <c r="L1278" i="7"/>
  <c r="M1277" i="7"/>
  <c r="O1105" i="7" l="1"/>
  <c r="N1105" i="7"/>
  <c r="P1106" i="7" s="1"/>
  <c r="M1278" i="7"/>
  <c r="L1279" i="7"/>
  <c r="O1106" i="7" l="1"/>
  <c r="N1106" i="7"/>
  <c r="P1107" i="7" s="1"/>
  <c r="L1280" i="7"/>
  <c r="M1279" i="7"/>
  <c r="O1107" i="7" l="1"/>
  <c r="N1107" i="7"/>
  <c r="P1108" i="7" s="1"/>
  <c r="L1281" i="7"/>
  <c r="M1280" i="7"/>
  <c r="O1108" i="7" l="1"/>
  <c r="N1108" i="7"/>
  <c r="P1109" i="7" s="1"/>
  <c r="M1281" i="7"/>
  <c r="L1282" i="7"/>
  <c r="O1109" i="7" l="1"/>
  <c r="N1109" i="7"/>
  <c r="P1110" i="7" s="1"/>
  <c r="L1283" i="7"/>
  <c r="M1282" i="7"/>
  <c r="O1110" i="7" l="1"/>
  <c r="N1110" i="7"/>
  <c r="P1111" i="7" s="1"/>
  <c r="M1283" i="7"/>
  <c r="L1284" i="7"/>
  <c r="O1111" i="7" l="1"/>
  <c r="N1111" i="7"/>
  <c r="P1112" i="7" s="1"/>
  <c r="L1285" i="7"/>
  <c r="M1284" i="7"/>
  <c r="O1112" i="7" l="1"/>
  <c r="N1112" i="7"/>
  <c r="P1113" i="7" s="1"/>
  <c r="L1286" i="7"/>
  <c r="M1285" i="7"/>
  <c r="O1113" i="7" l="1"/>
  <c r="N1113" i="7"/>
  <c r="P1114" i="7" s="1"/>
  <c r="M1286" i="7"/>
  <c r="L1287" i="7"/>
  <c r="O1114" i="7" l="1"/>
  <c r="N1114" i="7"/>
  <c r="P1115" i="7" s="1"/>
  <c r="L1288" i="7"/>
  <c r="M1287" i="7"/>
  <c r="O1115" i="7" l="1"/>
  <c r="N1115" i="7"/>
  <c r="P1116" i="7" s="1"/>
  <c r="M1288" i="7"/>
  <c r="L1289" i="7"/>
  <c r="O1116" i="7" l="1"/>
  <c r="N1116" i="7"/>
  <c r="P1117" i="7" s="1"/>
  <c r="M1289" i="7"/>
  <c r="L1290" i="7"/>
  <c r="O1117" i="7" l="1"/>
  <c r="N1117" i="7"/>
  <c r="P1118" i="7" s="1"/>
  <c r="L1291" i="7"/>
  <c r="M1290" i="7"/>
  <c r="O1118" i="7" l="1"/>
  <c r="N1118" i="7"/>
  <c r="P1119" i="7" s="1"/>
  <c r="M1291" i="7"/>
  <c r="L1292" i="7"/>
  <c r="O1119" i="7" l="1"/>
  <c r="N1119" i="7"/>
  <c r="P1120" i="7" s="1"/>
  <c r="M1292" i="7"/>
  <c r="L1293" i="7"/>
  <c r="O1120" i="7" l="1"/>
  <c r="N1120" i="7"/>
  <c r="P1121" i="7" s="1"/>
  <c r="L1294" i="7"/>
  <c r="M1293" i="7"/>
  <c r="O1121" i="7" l="1"/>
  <c r="N1121" i="7"/>
  <c r="P1122" i="7" s="1"/>
  <c r="M1294" i="7"/>
  <c r="L1295" i="7"/>
  <c r="O1122" i="7" l="1"/>
  <c r="N1122" i="7"/>
  <c r="P1123" i="7" s="1"/>
  <c r="L1296" i="7"/>
  <c r="M1295" i="7"/>
  <c r="O1123" i="7" l="1"/>
  <c r="N1123" i="7"/>
  <c r="P1124" i="7" s="1"/>
  <c r="M1296" i="7"/>
  <c r="L1297" i="7"/>
  <c r="O1124" i="7" l="1"/>
  <c r="N1124" i="7"/>
  <c r="P1125" i="7" s="1"/>
  <c r="M1297" i="7"/>
  <c r="L1298" i="7"/>
  <c r="O1125" i="7" l="1"/>
  <c r="N1125" i="7"/>
  <c r="P1126" i="7" s="1"/>
  <c r="L1299" i="7"/>
  <c r="M1298" i="7"/>
  <c r="O1126" i="7" l="1"/>
  <c r="N1126" i="7"/>
  <c r="P1127" i="7" s="1"/>
  <c r="M1299" i="7"/>
  <c r="L1300" i="7"/>
  <c r="O1127" i="7" l="1"/>
  <c r="N1127" i="7"/>
  <c r="P1128" i="7" s="1"/>
  <c r="L1301" i="7"/>
  <c r="M1300" i="7"/>
  <c r="O1128" i="7" l="1"/>
  <c r="N1128" i="7"/>
  <c r="P1129" i="7" s="1"/>
  <c r="L1302" i="7"/>
  <c r="M1301" i="7"/>
  <c r="O1129" i="7" l="1"/>
  <c r="N1129" i="7"/>
  <c r="P1130" i="7" s="1"/>
  <c r="M1302" i="7"/>
  <c r="L1303" i="7"/>
  <c r="O1130" i="7" l="1"/>
  <c r="N1130" i="7"/>
  <c r="P1131" i="7" s="1"/>
  <c r="L1304" i="7"/>
  <c r="M1303" i="7"/>
  <c r="O1131" i="7" l="1"/>
  <c r="N1131" i="7"/>
  <c r="P1132" i="7" s="1"/>
  <c r="L1305" i="7"/>
  <c r="M1304" i="7"/>
  <c r="O1132" i="7" l="1"/>
  <c r="N1132" i="7"/>
  <c r="P1133" i="7" s="1"/>
  <c r="M1305" i="7"/>
  <c r="L1306" i="7"/>
  <c r="O1133" i="7" l="1"/>
  <c r="N1133" i="7"/>
  <c r="P1134" i="7" s="1"/>
  <c r="L1307" i="7"/>
  <c r="M1306" i="7"/>
  <c r="O1134" i="7" l="1"/>
  <c r="N1134" i="7"/>
  <c r="P1135" i="7" s="1"/>
  <c r="M1307" i="7"/>
  <c r="L1308" i="7"/>
  <c r="O1135" i="7" l="1"/>
  <c r="N1135" i="7"/>
  <c r="P1136" i="7" s="1"/>
  <c r="L1309" i="7"/>
  <c r="M1308" i="7"/>
  <c r="O1136" i="7" l="1"/>
  <c r="N1136" i="7"/>
  <c r="P1137" i="7" s="1"/>
  <c r="L1310" i="7"/>
  <c r="M1309" i="7"/>
  <c r="O1137" i="7" l="1"/>
  <c r="N1137" i="7"/>
  <c r="P1138" i="7" s="1"/>
  <c r="M1310" i="7"/>
  <c r="L1311" i="7"/>
  <c r="O1138" i="7" l="1"/>
  <c r="N1138" i="7"/>
  <c r="P1139" i="7" s="1"/>
  <c r="L1312" i="7"/>
  <c r="M1311" i="7"/>
  <c r="O1139" i="7" l="1"/>
  <c r="N1139" i="7"/>
  <c r="P1140" i="7" s="1"/>
  <c r="L1313" i="7"/>
  <c r="M1312" i="7"/>
  <c r="O1140" i="7" l="1"/>
  <c r="N1140" i="7"/>
  <c r="P1141" i="7" s="1"/>
  <c r="M1313" i="7"/>
  <c r="L1314" i="7"/>
  <c r="O1141" i="7" l="1"/>
  <c r="N1141" i="7"/>
  <c r="P1142" i="7" s="1"/>
  <c r="L1315" i="7"/>
  <c r="M1314" i="7"/>
  <c r="O1142" i="7" l="1"/>
  <c r="N1142" i="7"/>
  <c r="P1143" i="7" s="1"/>
  <c r="M1315" i="7"/>
  <c r="L1316" i="7"/>
  <c r="O1143" i="7" l="1"/>
  <c r="N1143" i="7"/>
  <c r="P1144" i="7" s="1"/>
  <c r="L1317" i="7"/>
  <c r="M1316" i="7"/>
  <c r="O1144" i="7" l="1"/>
  <c r="N1144" i="7"/>
  <c r="P1145" i="7" s="1"/>
  <c r="L1318" i="7"/>
  <c r="M1317" i="7"/>
  <c r="O1145" i="7" l="1"/>
  <c r="N1145" i="7"/>
  <c r="P1146" i="7" s="1"/>
  <c r="M1318" i="7"/>
  <c r="L1319" i="7"/>
  <c r="O1146" i="7" l="1"/>
  <c r="N1146" i="7"/>
  <c r="P1147" i="7" s="1"/>
  <c r="L1320" i="7"/>
  <c r="M1319" i="7"/>
  <c r="O1147" i="7" l="1"/>
  <c r="N1147" i="7"/>
  <c r="P1148" i="7" s="1"/>
  <c r="L1321" i="7"/>
  <c r="M1320" i="7"/>
  <c r="O1148" i="7" l="1"/>
  <c r="N1148" i="7"/>
  <c r="P1149" i="7" s="1"/>
  <c r="M1321" i="7"/>
  <c r="L1322" i="7"/>
  <c r="O1149" i="7" l="1"/>
  <c r="N1149" i="7"/>
  <c r="P1150" i="7" s="1"/>
  <c r="L1323" i="7"/>
  <c r="M1322" i="7"/>
  <c r="O1150" i="7" l="1"/>
  <c r="N1150" i="7"/>
  <c r="P1151" i="7" s="1"/>
  <c r="M1323" i="7"/>
  <c r="L1324" i="7"/>
  <c r="O1151" i="7" l="1"/>
  <c r="N1151" i="7"/>
  <c r="P1152" i="7" s="1"/>
  <c r="L1325" i="7"/>
  <c r="M1324" i="7"/>
  <c r="O1152" i="7" l="1"/>
  <c r="N1152" i="7"/>
  <c r="P1153" i="7" s="1"/>
  <c r="L1326" i="7"/>
  <c r="M1325" i="7"/>
  <c r="O1153" i="7" l="1"/>
  <c r="N1153" i="7"/>
  <c r="P1154" i="7" s="1"/>
  <c r="M1326" i="7"/>
  <c r="L1327" i="7"/>
  <c r="O1154" i="7" l="1"/>
  <c r="N1154" i="7"/>
  <c r="P1155" i="7" s="1"/>
  <c r="M1327" i="7"/>
  <c r="L1328" i="7"/>
  <c r="O1155" i="7" l="1"/>
  <c r="N1155" i="7"/>
  <c r="P1156" i="7" s="1"/>
  <c r="M1328" i="7"/>
  <c r="L1329" i="7"/>
  <c r="O1156" i="7" l="1"/>
  <c r="N1156" i="7"/>
  <c r="P1157" i="7" s="1"/>
  <c r="L1330" i="7"/>
  <c r="M1329" i="7"/>
  <c r="O1157" i="7" l="1"/>
  <c r="N1157" i="7"/>
  <c r="P1158" i="7" s="1"/>
  <c r="M1330" i="7"/>
  <c r="L1331" i="7"/>
  <c r="O1158" i="7" l="1"/>
  <c r="N1158" i="7"/>
  <c r="P1159" i="7" s="1"/>
  <c r="L1332" i="7"/>
  <c r="M1331" i="7"/>
  <c r="O1159" i="7" l="1"/>
  <c r="N1159" i="7"/>
  <c r="P1160" i="7" s="1"/>
  <c r="L1333" i="7"/>
  <c r="M1332" i="7"/>
  <c r="O1160" i="7" l="1"/>
  <c r="N1160" i="7"/>
  <c r="P1161" i="7" s="1"/>
  <c r="M1333" i="7"/>
  <c r="L1334" i="7"/>
  <c r="O1161" i="7" l="1"/>
  <c r="N1161" i="7"/>
  <c r="P1162" i="7" s="1"/>
  <c r="L1335" i="7"/>
  <c r="M1334" i="7"/>
  <c r="O1162" i="7" l="1"/>
  <c r="N1162" i="7"/>
  <c r="P1163" i="7" s="1"/>
  <c r="L1336" i="7"/>
  <c r="M1335" i="7"/>
  <c r="O1163" i="7" l="1"/>
  <c r="N1163" i="7"/>
  <c r="P1164" i="7" s="1"/>
  <c r="M1336" i="7"/>
  <c r="L1337" i="7"/>
  <c r="O1164" i="7" l="1"/>
  <c r="N1164" i="7"/>
  <c r="P1165" i="7" s="1"/>
  <c r="L1338" i="7"/>
  <c r="M1337" i="7"/>
  <c r="O1165" i="7" l="1"/>
  <c r="N1165" i="7"/>
  <c r="P1166" i="7" s="1"/>
  <c r="M1338" i="7"/>
  <c r="L1339" i="7"/>
  <c r="O1166" i="7" l="1"/>
  <c r="N1166" i="7"/>
  <c r="P1167" i="7" s="1"/>
  <c r="L1340" i="7"/>
  <c r="M1339" i="7"/>
  <c r="O1167" i="7" l="1"/>
  <c r="N1167" i="7"/>
  <c r="P1168" i="7" s="1"/>
  <c r="L1341" i="7"/>
  <c r="M1340" i="7"/>
  <c r="O1168" i="7" l="1"/>
  <c r="N1168" i="7"/>
  <c r="P1169" i="7" s="1"/>
  <c r="M1341" i="7"/>
  <c r="L1342" i="7"/>
  <c r="O1169" i="7" l="1"/>
  <c r="N1169" i="7"/>
  <c r="P1170" i="7" s="1"/>
  <c r="L1343" i="7"/>
  <c r="M1342" i="7"/>
  <c r="O1170" i="7" l="1"/>
  <c r="N1170" i="7"/>
  <c r="P1171" i="7" s="1"/>
  <c r="L1344" i="7"/>
  <c r="M1343" i="7"/>
  <c r="O1171" i="7" l="1"/>
  <c r="N1171" i="7"/>
  <c r="P1172" i="7" s="1"/>
  <c r="M1344" i="7"/>
  <c r="L1345" i="7"/>
  <c r="O1172" i="7" l="1"/>
  <c r="N1172" i="7"/>
  <c r="P1173" i="7" s="1"/>
  <c r="L1346" i="7"/>
  <c r="M1345" i="7"/>
  <c r="O1173" i="7" l="1"/>
  <c r="N1173" i="7"/>
  <c r="P1174" i="7" s="1"/>
  <c r="M1346" i="7"/>
  <c r="L1347" i="7"/>
  <c r="O1174" i="7" l="1"/>
  <c r="N1174" i="7"/>
  <c r="P1175" i="7" s="1"/>
  <c r="L1348" i="7"/>
  <c r="M1347" i="7"/>
  <c r="O1175" i="7" l="1"/>
  <c r="N1175" i="7"/>
  <c r="P1176" i="7" s="1"/>
  <c r="L1349" i="7"/>
  <c r="M1348" i="7"/>
  <c r="O1176" i="7" l="1"/>
  <c r="N1176" i="7"/>
  <c r="P1177" i="7" s="1"/>
  <c r="M1349" i="7"/>
  <c r="L1350" i="7"/>
  <c r="O1177" i="7" l="1"/>
  <c r="N1177" i="7"/>
  <c r="P1178" i="7" s="1"/>
  <c r="L1351" i="7"/>
  <c r="M1350" i="7"/>
  <c r="O1178" i="7" l="1"/>
  <c r="N1178" i="7"/>
  <c r="P1179" i="7" s="1"/>
  <c r="M1351" i="7"/>
  <c r="L1352" i="7"/>
  <c r="O1179" i="7" l="1"/>
  <c r="N1179" i="7"/>
  <c r="P1180" i="7" s="1"/>
  <c r="M1352" i="7"/>
  <c r="L1353" i="7"/>
  <c r="O1180" i="7" l="1"/>
  <c r="N1180" i="7"/>
  <c r="P1181" i="7" s="1"/>
  <c r="L1354" i="7"/>
  <c r="M1353" i="7"/>
  <c r="O1181" i="7" l="1"/>
  <c r="N1181" i="7"/>
  <c r="P1182" i="7" s="1"/>
  <c r="M1354" i="7"/>
  <c r="L1355" i="7"/>
  <c r="O1182" i="7" l="1"/>
  <c r="N1182" i="7"/>
  <c r="P1183" i="7" s="1"/>
  <c r="M1355" i="7"/>
  <c r="L1356" i="7"/>
  <c r="O1183" i="7" l="1"/>
  <c r="N1183" i="7"/>
  <c r="P1184" i="7" s="1"/>
  <c r="L1357" i="7"/>
  <c r="M1356" i="7"/>
  <c r="O1184" i="7" l="1"/>
  <c r="N1184" i="7"/>
  <c r="P1185" i="7" s="1"/>
  <c r="M1357" i="7"/>
  <c r="L1358" i="7"/>
  <c r="O1185" i="7" l="1"/>
  <c r="N1185" i="7"/>
  <c r="P1186" i="7" s="1"/>
  <c r="L1359" i="7"/>
  <c r="M1358" i="7"/>
  <c r="O1186" i="7" l="1"/>
  <c r="N1186" i="7"/>
  <c r="P1187" i="7" s="1"/>
  <c r="M1359" i="7"/>
  <c r="L1360" i="7"/>
  <c r="O1187" i="7" l="1"/>
  <c r="N1187" i="7"/>
  <c r="P1188" i="7" s="1"/>
  <c r="M1360" i="7"/>
  <c r="L1361" i="7"/>
  <c r="O1188" i="7" l="1"/>
  <c r="N1188" i="7"/>
  <c r="P1189" i="7" s="1"/>
  <c r="L1362" i="7"/>
  <c r="M1361" i="7"/>
  <c r="O1189" i="7" l="1"/>
  <c r="N1189" i="7"/>
  <c r="P1190" i="7" s="1"/>
  <c r="M1362" i="7"/>
  <c r="L1363" i="7"/>
  <c r="O1190" i="7" l="1"/>
  <c r="N1190" i="7"/>
  <c r="P1191" i="7" s="1"/>
  <c r="L1364" i="7"/>
  <c r="M1363" i="7"/>
  <c r="O1191" i="7" l="1"/>
  <c r="N1191" i="7"/>
  <c r="P1192" i="7" s="1"/>
  <c r="L1365" i="7"/>
  <c r="M1364" i="7"/>
  <c r="O1192" i="7" l="1"/>
  <c r="N1192" i="7"/>
  <c r="P1193" i="7" s="1"/>
  <c r="M1365" i="7"/>
  <c r="L1366" i="7"/>
  <c r="O1193" i="7" l="1"/>
  <c r="N1193" i="7"/>
  <c r="P1194" i="7" s="1"/>
  <c r="L1367" i="7"/>
  <c r="M1366" i="7"/>
  <c r="O1194" i="7" l="1"/>
  <c r="N1194" i="7"/>
  <c r="P1195" i="7" s="1"/>
  <c r="L1368" i="7"/>
  <c r="M1367" i="7"/>
  <c r="O1195" i="7" l="1"/>
  <c r="N1195" i="7"/>
  <c r="P1196" i="7" s="1"/>
  <c r="M1368" i="7"/>
  <c r="L1369" i="7"/>
  <c r="O1196" i="7" l="1"/>
  <c r="N1196" i="7"/>
  <c r="P1197" i="7" s="1"/>
  <c r="L1370" i="7"/>
  <c r="M1369" i="7"/>
  <c r="O1197" i="7" l="1"/>
  <c r="N1197" i="7"/>
  <c r="P1198" i="7" s="1"/>
  <c r="M1370" i="7"/>
  <c r="L1371" i="7"/>
  <c r="O1198" i="7" l="1"/>
  <c r="N1198" i="7"/>
  <c r="P1199" i="7" s="1"/>
  <c r="L1372" i="7"/>
  <c r="M1371" i="7"/>
  <c r="O1199" i="7" l="1"/>
  <c r="N1199" i="7"/>
  <c r="P1200" i="7" s="1"/>
  <c r="L1373" i="7"/>
  <c r="M1372" i="7"/>
  <c r="O1200" i="7" l="1"/>
  <c r="N1200" i="7"/>
  <c r="P1201" i="7" s="1"/>
  <c r="M1373" i="7"/>
  <c r="L1374" i="7"/>
  <c r="O1201" i="7" l="1"/>
  <c r="N1201" i="7"/>
  <c r="P1202" i="7" s="1"/>
  <c r="L1375" i="7"/>
  <c r="M1374" i="7"/>
  <c r="O1202" i="7" l="1"/>
  <c r="N1202" i="7"/>
  <c r="P1203" i="7" s="1"/>
  <c r="L1376" i="7"/>
  <c r="M1375" i="7"/>
  <c r="O1203" i="7" l="1"/>
  <c r="N1203" i="7"/>
  <c r="P1204" i="7" s="1"/>
  <c r="M1376" i="7"/>
  <c r="L1377" i="7"/>
  <c r="O1204" i="7" l="1"/>
  <c r="N1204" i="7"/>
  <c r="P1205" i="7" s="1"/>
  <c r="L1378" i="7"/>
  <c r="M1377" i="7"/>
  <c r="O1205" i="7" l="1"/>
  <c r="N1205" i="7"/>
  <c r="P1206" i="7" s="1"/>
  <c r="M1378" i="7"/>
  <c r="L1379" i="7"/>
  <c r="O1206" i="7" l="1"/>
  <c r="N1206" i="7"/>
  <c r="P1207" i="7" s="1"/>
  <c r="L1380" i="7"/>
  <c r="M1379" i="7"/>
  <c r="O1207" i="7" l="1"/>
  <c r="N1207" i="7"/>
  <c r="P1208" i="7" s="1"/>
  <c r="L1381" i="7"/>
  <c r="M1380" i="7"/>
  <c r="O1208" i="7" l="1"/>
  <c r="N1208" i="7"/>
  <c r="P1209" i="7" s="1"/>
  <c r="M1381" i="7"/>
  <c r="L1382" i="7"/>
  <c r="O1209" i="7" l="1"/>
  <c r="N1209" i="7"/>
  <c r="P1210" i="7" s="1"/>
  <c r="L1383" i="7"/>
  <c r="M1382" i="7"/>
  <c r="O1210" i="7" l="1"/>
  <c r="N1210" i="7"/>
  <c r="P1211" i="7" s="1"/>
  <c r="L1384" i="7"/>
  <c r="M1383" i="7"/>
  <c r="O1211" i="7" l="1"/>
  <c r="N1211" i="7"/>
  <c r="P1212" i="7" s="1"/>
  <c r="M1384" i="7"/>
  <c r="L1385" i="7"/>
  <c r="O1212" i="7" l="1"/>
  <c r="N1212" i="7"/>
  <c r="P1213" i="7" s="1"/>
  <c r="L1386" i="7"/>
  <c r="M1385" i="7"/>
  <c r="O1213" i="7" l="1"/>
  <c r="N1213" i="7"/>
  <c r="P1214" i="7" s="1"/>
  <c r="M1386" i="7"/>
  <c r="L1387" i="7"/>
  <c r="O1214" i="7" l="1"/>
  <c r="N1214" i="7"/>
  <c r="P1215" i="7" s="1"/>
  <c r="M1387" i="7"/>
  <c r="L1388" i="7"/>
  <c r="O1215" i="7" l="1"/>
  <c r="N1215" i="7"/>
  <c r="P1216" i="7" s="1"/>
  <c r="L1389" i="7"/>
  <c r="M1388" i="7"/>
  <c r="O1216" i="7" l="1"/>
  <c r="N1216" i="7"/>
  <c r="P1217" i="7" s="1"/>
  <c r="M1389" i="7"/>
  <c r="L1390" i="7"/>
  <c r="O1217" i="7" l="1"/>
  <c r="N1217" i="7"/>
  <c r="P1218" i="7" s="1"/>
  <c r="L1391" i="7"/>
  <c r="M1390" i="7"/>
  <c r="O1218" i="7" l="1"/>
  <c r="N1218" i="7"/>
  <c r="P1219" i="7" s="1"/>
  <c r="M1391" i="7"/>
  <c r="L1392" i="7"/>
  <c r="O1219" i="7" l="1"/>
  <c r="N1219" i="7"/>
  <c r="P1220" i="7" s="1"/>
  <c r="M1392" i="7"/>
  <c r="L1393" i="7"/>
  <c r="O1220" i="7" l="1"/>
  <c r="N1220" i="7"/>
  <c r="P1221" i="7" s="1"/>
  <c r="L1394" i="7"/>
  <c r="M1393" i="7"/>
  <c r="O1221" i="7" l="1"/>
  <c r="N1221" i="7"/>
  <c r="P1222" i="7" s="1"/>
  <c r="M1394" i="7"/>
  <c r="L1395" i="7"/>
  <c r="O1222" i="7" l="1"/>
  <c r="N1222" i="7"/>
  <c r="P1223" i="7" s="1"/>
  <c r="L1396" i="7"/>
  <c r="M1395" i="7"/>
  <c r="O1223" i="7" l="1"/>
  <c r="N1223" i="7"/>
  <c r="P1224" i="7" s="1"/>
  <c r="L1397" i="7"/>
  <c r="M1396" i="7"/>
  <c r="O1224" i="7" l="1"/>
  <c r="N1224" i="7"/>
  <c r="P1225" i="7" s="1"/>
  <c r="M1397" i="7"/>
  <c r="L1398" i="7"/>
  <c r="O1225" i="7" l="1"/>
  <c r="N1225" i="7"/>
  <c r="P1226" i="7" s="1"/>
  <c r="L1399" i="7"/>
  <c r="M1398" i="7"/>
  <c r="O1226" i="7" l="1"/>
  <c r="N1226" i="7"/>
  <c r="P1227" i="7" s="1"/>
  <c r="L1400" i="7"/>
  <c r="M1399" i="7"/>
  <c r="O1227" i="7" l="1"/>
  <c r="N1227" i="7"/>
  <c r="P1228" i="7" s="1"/>
  <c r="M1400" i="7"/>
  <c r="L1401" i="7"/>
  <c r="O1228" i="7" l="1"/>
  <c r="N1228" i="7"/>
  <c r="P1229" i="7" s="1"/>
  <c r="L1402" i="7"/>
  <c r="M1401" i="7"/>
  <c r="O1229" i="7" l="1"/>
  <c r="N1229" i="7"/>
  <c r="P1230" i="7" s="1"/>
  <c r="M1402" i="7"/>
  <c r="L1403" i="7"/>
  <c r="O1230" i="7" l="1"/>
  <c r="N1230" i="7"/>
  <c r="P1231" i="7" s="1"/>
  <c r="L1404" i="7"/>
  <c r="M1403" i="7"/>
  <c r="O1231" i="7" l="1"/>
  <c r="N1231" i="7"/>
  <c r="P1232" i="7" s="1"/>
  <c r="L1405" i="7"/>
  <c r="M1404" i="7"/>
  <c r="O1232" i="7" l="1"/>
  <c r="N1232" i="7"/>
  <c r="P1233" i="7" s="1"/>
  <c r="M1405" i="7"/>
  <c r="L1406" i="7"/>
  <c r="O1233" i="7" l="1"/>
  <c r="N1233" i="7"/>
  <c r="P1234" i="7" s="1"/>
  <c r="L1407" i="7"/>
  <c r="M1406" i="7"/>
  <c r="O1234" i="7" l="1"/>
  <c r="N1234" i="7"/>
  <c r="P1235" i="7" s="1"/>
  <c r="L1408" i="7"/>
  <c r="M1407" i="7"/>
  <c r="O1235" i="7" l="1"/>
  <c r="N1235" i="7"/>
  <c r="P1236" i="7" s="1"/>
  <c r="M1408" i="7"/>
  <c r="L1409" i="7"/>
  <c r="O1236" i="7" l="1"/>
  <c r="N1236" i="7"/>
  <c r="P1237" i="7" s="1"/>
  <c r="L1410" i="7"/>
  <c r="M1409" i="7"/>
  <c r="O1237" i="7" l="1"/>
  <c r="N1237" i="7"/>
  <c r="P1238" i="7" s="1"/>
  <c r="M1410" i="7"/>
  <c r="L1411" i="7"/>
  <c r="O1238" i="7" l="1"/>
  <c r="N1238" i="7"/>
  <c r="P1239" i="7" s="1"/>
  <c r="L1412" i="7"/>
  <c r="M1411" i="7"/>
  <c r="O1239" i="7" l="1"/>
  <c r="N1239" i="7"/>
  <c r="P1240" i="7" s="1"/>
  <c r="L1413" i="7"/>
  <c r="M1412" i="7"/>
  <c r="O1240" i="7" l="1"/>
  <c r="N1240" i="7"/>
  <c r="P1241" i="7" s="1"/>
  <c r="M1413" i="7"/>
  <c r="L1414" i="7"/>
  <c r="O1241" i="7" l="1"/>
  <c r="N1241" i="7"/>
  <c r="P1242" i="7" s="1"/>
  <c r="L1415" i="7"/>
  <c r="M1414" i="7"/>
  <c r="O1242" i="7" l="1"/>
  <c r="N1242" i="7"/>
  <c r="P1243" i="7" s="1"/>
  <c r="M1415" i="7"/>
  <c r="L1416" i="7"/>
  <c r="O1243" i="7" l="1"/>
  <c r="N1243" i="7"/>
  <c r="P1244" i="7" s="1"/>
  <c r="M1416" i="7"/>
  <c r="L1417" i="7"/>
  <c r="O1244" i="7" l="1"/>
  <c r="N1244" i="7"/>
  <c r="P1245" i="7" s="1"/>
  <c r="L1418" i="7"/>
  <c r="M1417" i="7"/>
  <c r="O1245" i="7" l="1"/>
  <c r="N1245" i="7"/>
  <c r="P1246" i="7" s="1"/>
  <c r="M1418" i="7"/>
  <c r="L1419" i="7"/>
  <c r="O1246" i="7" l="1"/>
  <c r="N1246" i="7"/>
  <c r="P1247" i="7" s="1"/>
  <c r="M1419" i="7"/>
  <c r="L1420" i="7"/>
  <c r="O1247" i="7" l="1"/>
  <c r="N1247" i="7"/>
  <c r="P1248" i="7" s="1"/>
  <c r="L1421" i="7"/>
  <c r="M1420" i="7"/>
  <c r="O1248" i="7" l="1"/>
  <c r="N1248" i="7"/>
  <c r="P1249" i="7" s="1"/>
  <c r="M1421" i="7"/>
  <c r="L1422" i="7"/>
  <c r="O1249" i="7" l="1"/>
  <c r="N1249" i="7"/>
  <c r="P1250" i="7" s="1"/>
  <c r="L1423" i="7"/>
  <c r="M1422" i="7"/>
  <c r="O1250" i="7" l="1"/>
  <c r="N1250" i="7"/>
  <c r="P1251" i="7" s="1"/>
  <c r="M1423" i="7"/>
  <c r="L1424" i="7"/>
  <c r="O1251" i="7" l="1"/>
  <c r="N1251" i="7"/>
  <c r="P1252" i="7" s="1"/>
  <c r="M1424" i="7"/>
  <c r="L1425" i="7"/>
  <c r="O1252" i="7" l="1"/>
  <c r="N1252" i="7"/>
  <c r="P1253" i="7" s="1"/>
  <c r="L1426" i="7"/>
  <c r="M1425" i="7"/>
  <c r="O1253" i="7" l="1"/>
  <c r="N1253" i="7"/>
  <c r="P1254" i="7" s="1"/>
  <c r="M1426" i="7"/>
  <c r="L1427" i="7"/>
  <c r="O1254" i="7" l="1"/>
  <c r="N1254" i="7"/>
  <c r="P1255" i="7" s="1"/>
  <c r="L1428" i="7"/>
  <c r="M1427" i="7"/>
  <c r="O1255" i="7" l="1"/>
  <c r="N1255" i="7"/>
  <c r="P1256" i="7" s="1"/>
  <c r="L1429" i="7"/>
  <c r="M1428" i="7"/>
  <c r="O1256" i="7" l="1"/>
  <c r="N1256" i="7"/>
  <c r="P1257" i="7" s="1"/>
  <c r="M1429" i="7"/>
  <c r="L1430" i="7"/>
  <c r="O1257" i="7" l="1"/>
  <c r="N1257" i="7"/>
  <c r="P1258" i="7" s="1"/>
  <c r="L1431" i="7"/>
  <c r="M1430" i="7"/>
  <c r="O1258" i="7" l="1"/>
  <c r="N1258" i="7"/>
  <c r="P1259" i="7" s="1"/>
  <c r="L1432" i="7"/>
  <c r="M1431" i="7"/>
  <c r="O1259" i="7" l="1"/>
  <c r="N1259" i="7"/>
  <c r="P1260" i="7" s="1"/>
  <c r="M1432" i="7"/>
  <c r="L1433" i="7"/>
  <c r="O1260" i="7" l="1"/>
  <c r="N1260" i="7"/>
  <c r="P1261" i="7" s="1"/>
  <c r="M1433" i="7"/>
  <c r="L1434" i="7"/>
  <c r="O1261" i="7" l="1"/>
  <c r="N1261" i="7"/>
  <c r="P1262" i="7" s="1"/>
  <c r="M1434" i="7"/>
  <c r="L1435" i="7"/>
  <c r="O1262" i="7" l="1"/>
  <c r="N1262" i="7"/>
  <c r="P1263" i="7" s="1"/>
  <c r="L1436" i="7"/>
  <c r="M1435" i="7"/>
  <c r="O1263" i="7" l="1"/>
  <c r="N1263" i="7"/>
  <c r="P1264" i="7" s="1"/>
  <c r="L1437" i="7"/>
  <c r="M1436" i="7"/>
  <c r="O1264" i="7" l="1"/>
  <c r="N1264" i="7"/>
  <c r="P1265" i="7" s="1"/>
  <c r="L1438" i="7"/>
  <c r="M1437" i="7"/>
  <c r="O1265" i="7" l="1"/>
  <c r="N1265" i="7"/>
  <c r="P1266" i="7" s="1"/>
  <c r="L1439" i="7"/>
  <c r="M1438" i="7"/>
  <c r="O1266" i="7" l="1"/>
  <c r="N1266" i="7"/>
  <c r="P1267" i="7" s="1"/>
  <c r="M1439" i="7"/>
  <c r="L1440" i="7"/>
  <c r="O1267" i="7" l="1"/>
  <c r="N1267" i="7"/>
  <c r="P1268" i="7" s="1"/>
  <c r="L1441" i="7"/>
  <c r="M1440" i="7"/>
  <c r="O1268" i="7" l="1"/>
  <c r="N1268" i="7"/>
  <c r="P1269" i="7" s="1"/>
  <c r="M1441" i="7"/>
  <c r="L1442" i="7"/>
  <c r="O1269" i="7" l="1"/>
  <c r="N1269" i="7"/>
  <c r="P1270" i="7" s="1"/>
  <c r="L1443" i="7"/>
  <c r="M1442" i="7"/>
  <c r="O1270" i="7" l="1"/>
  <c r="N1270" i="7"/>
  <c r="P1271" i="7" s="1"/>
  <c r="L1444" i="7"/>
  <c r="M1443" i="7"/>
  <c r="O1271" i="7" l="1"/>
  <c r="N1271" i="7"/>
  <c r="P1272" i="7" s="1"/>
  <c r="L1445" i="7"/>
  <c r="M1444" i="7"/>
  <c r="O1272" i="7" l="1"/>
  <c r="N1272" i="7"/>
  <c r="P1273" i="7" s="1"/>
  <c r="L1446" i="7"/>
  <c r="M1445" i="7"/>
  <c r="O1273" i="7" l="1"/>
  <c r="N1273" i="7"/>
  <c r="P1274" i="7" s="1"/>
  <c r="M1446" i="7"/>
  <c r="L1447" i="7"/>
  <c r="O1274" i="7" l="1"/>
  <c r="N1274" i="7"/>
  <c r="P1275" i="7" s="1"/>
  <c r="L1448" i="7"/>
  <c r="M1447" i="7"/>
  <c r="O1275" i="7" l="1"/>
  <c r="N1275" i="7"/>
  <c r="P1276" i="7" s="1"/>
  <c r="L1449" i="7"/>
  <c r="M1448" i="7"/>
  <c r="O1276" i="7" l="1"/>
  <c r="N1276" i="7"/>
  <c r="P1277" i="7" s="1"/>
  <c r="M1449" i="7"/>
  <c r="L1450" i="7"/>
  <c r="O1277" i="7" l="1"/>
  <c r="N1277" i="7"/>
  <c r="P1278" i="7" s="1"/>
  <c r="L1451" i="7"/>
  <c r="M1450" i="7"/>
  <c r="O1278" i="7" l="1"/>
  <c r="N1278" i="7"/>
  <c r="P1279" i="7" s="1"/>
  <c r="M1451" i="7"/>
  <c r="L1452" i="7"/>
  <c r="O1279" i="7" l="1"/>
  <c r="N1279" i="7"/>
  <c r="P1280" i="7" s="1"/>
  <c r="L1453" i="7"/>
  <c r="M1452" i="7"/>
  <c r="O1280" i="7" l="1"/>
  <c r="N1280" i="7"/>
  <c r="P1281" i="7" s="1"/>
  <c r="L1454" i="7"/>
  <c r="M1453" i="7"/>
  <c r="O1281" i="7" l="1"/>
  <c r="N1281" i="7"/>
  <c r="P1282" i="7" s="1"/>
  <c r="M1454" i="7"/>
  <c r="L1455" i="7"/>
  <c r="O1282" i="7" l="1"/>
  <c r="N1282" i="7"/>
  <c r="P1283" i="7" s="1"/>
  <c r="M1455" i="7"/>
  <c r="L1456" i="7"/>
  <c r="O1283" i="7" l="1"/>
  <c r="N1283" i="7"/>
  <c r="P1284" i="7" s="1"/>
  <c r="M1456" i="7"/>
  <c r="L1457" i="7"/>
  <c r="O1284" i="7" l="1"/>
  <c r="N1284" i="7"/>
  <c r="P1285" i="7" s="1"/>
  <c r="M1457" i="7"/>
  <c r="L1458" i="7"/>
  <c r="O1285" i="7" l="1"/>
  <c r="N1285" i="7"/>
  <c r="P1286" i="7" s="1"/>
  <c r="L1459" i="7"/>
  <c r="M1458" i="7"/>
  <c r="O1286" i="7" l="1"/>
  <c r="N1286" i="7"/>
  <c r="P1287" i="7" s="1"/>
  <c r="M1459" i="7"/>
  <c r="L1460" i="7"/>
  <c r="O1287" i="7" l="1"/>
  <c r="N1287" i="7"/>
  <c r="P1288" i="7" s="1"/>
  <c r="M1460" i="7"/>
  <c r="L1461" i="7"/>
  <c r="O1288" i="7" l="1"/>
  <c r="N1288" i="7"/>
  <c r="P1289" i="7" s="1"/>
  <c r="L1462" i="7"/>
  <c r="M1461" i="7"/>
  <c r="O1289" i="7" l="1"/>
  <c r="N1289" i="7"/>
  <c r="P1290" i="7" s="1"/>
  <c r="M1462" i="7"/>
  <c r="L1463" i="7"/>
  <c r="O1290" i="7" l="1"/>
  <c r="N1290" i="7"/>
  <c r="P1291" i="7" s="1"/>
  <c r="L1464" i="7"/>
  <c r="M1463" i="7"/>
  <c r="O1291" i="7" l="1"/>
  <c r="N1291" i="7"/>
  <c r="P1292" i="7" s="1"/>
  <c r="M1464" i="7"/>
  <c r="L1465" i="7"/>
  <c r="O1292" i="7" l="1"/>
  <c r="N1292" i="7"/>
  <c r="P1293" i="7" s="1"/>
  <c r="M1465" i="7"/>
  <c r="L1466" i="7"/>
  <c r="O1293" i="7" l="1"/>
  <c r="N1293" i="7"/>
  <c r="P1294" i="7" s="1"/>
  <c r="L1467" i="7"/>
  <c r="M1466" i="7"/>
  <c r="O1294" i="7" l="1"/>
  <c r="N1294" i="7"/>
  <c r="P1295" i="7" s="1"/>
  <c r="M1467" i="7"/>
  <c r="L1468" i="7"/>
  <c r="O1295" i="7" l="1"/>
  <c r="N1295" i="7"/>
  <c r="P1296" i="7" s="1"/>
  <c r="L1469" i="7"/>
  <c r="M1468" i="7"/>
  <c r="O1296" i="7" l="1"/>
  <c r="N1296" i="7"/>
  <c r="P1297" i="7" s="1"/>
  <c r="L1470" i="7"/>
  <c r="M1469" i="7"/>
  <c r="O1297" i="7" l="1"/>
  <c r="N1297" i="7"/>
  <c r="P1298" i="7" s="1"/>
  <c r="M1470" i="7"/>
  <c r="L1471" i="7"/>
  <c r="O1298" i="7" l="1"/>
  <c r="N1298" i="7"/>
  <c r="P1299" i="7" s="1"/>
  <c r="L1472" i="7"/>
  <c r="M1471" i="7"/>
  <c r="O1299" i="7" l="1"/>
  <c r="N1299" i="7"/>
  <c r="P1300" i="7" s="1"/>
  <c r="M1472" i="7"/>
  <c r="L1473" i="7"/>
  <c r="O1300" i="7" l="1"/>
  <c r="N1300" i="7"/>
  <c r="P1301" i="7" s="1"/>
  <c r="M1473" i="7"/>
  <c r="L1474" i="7"/>
  <c r="O1301" i="7" l="1"/>
  <c r="N1301" i="7"/>
  <c r="P1302" i="7" s="1"/>
  <c r="L1475" i="7"/>
  <c r="M1474" i="7"/>
  <c r="O1302" i="7" l="1"/>
  <c r="N1302" i="7"/>
  <c r="P1303" i="7" s="1"/>
  <c r="L1476" i="7"/>
  <c r="M1475" i="7"/>
  <c r="O1303" i="7" l="1"/>
  <c r="N1303" i="7"/>
  <c r="P1304" i="7" s="1"/>
  <c r="L1477" i="7"/>
  <c r="M1476" i="7"/>
  <c r="O1304" i="7" l="1"/>
  <c r="N1304" i="7"/>
  <c r="P1305" i="7" s="1"/>
  <c r="L1478" i="7"/>
  <c r="M1477" i="7"/>
  <c r="O1305" i="7" l="1"/>
  <c r="N1305" i="7"/>
  <c r="P1306" i="7" s="1"/>
  <c r="M1478" i="7"/>
  <c r="L1479" i="7"/>
  <c r="O1306" i="7" l="1"/>
  <c r="N1306" i="7"/>
  <c r="P1307" i="7" s="1"/>
  <c r="L1480" i="7"/>
  <c r="M1479" i="7"/>
  <c r="O1307" i="7" l="1"/>
  <c r="N1307" i="7"/>
  <c r="P1308" i="7" s="1"/>
  <c r="L1481" i="7"/>
  <c r="M1480" i="7"/>
  <c r="O1308" i="7" l="1"/>
  <c r="N1308" i="7"/>
  <c r="P1309" i="7" s="1"/>
  <c r="M1481" i="7"/>
  <c r="L1482" i="7"/>
  <c r="O1309" i="7" l="1"/>
  <c r="N1309" i="7"/>
  <c r="P1310" i="7" s="1"/>
  <c r="L1483" i="7"/>
  <c r="M1482" i="7"/>
  <c r="O1310" i="7" l="1"/>
  <c r="N1310" i="7"/>
  <c r="P1311" i="7" s="1"/>
  <c r="L1484" i="7"/>
  <c r="M1483" i="7"/>
  <c r="O1311" i="7" l="1"/>
  <c r="N1311" i="7"/>
  <c r="P1312" i="7" s="1"/>
  <c r="L1485" i="7"/>
  <c r="M1484" i="7"/>
  <c r="O1312" i="7" l="1"/>
  <c r="N1312" i="7"/>
  <c r="P1313" i="7" s="1"/>
  <c r="L1486" i="7"/>
  <c r="M1485" i="7"/>
  <c r="O1313" i="7" l="1"/>
  <c r="N1313" i="7"/>
  <c r="P1314" i="7" s="1"/>
  <c r="M1486" i="7"/>
  <c r="L1487" i="7"/>
  <c r="O1314" i="7" l="1"/>
  <c r="N1314" i="7"/>
  <c r="P1315" i="7" s="1"/>
  <c r="M1487" i="7"/>
  <c r="L1488" i="7"/>
  <c r="O1315" i="7" l="1"/>
  <c r="N1315" i="7"/>
  <c r="P1316" i="7" s="1"/>
  <c r="M1488" i="7"/>
  <c r="L1489" i="7"/>
  <c r="O1316" i="7" l="1"/>
  <c r="N1316" i="7"/>
  <c r="P1317" i="7" s="1"/>
  <c r="M1489" i="7"/>
  <c r="L1490" i="7"/>
  <c r="O1317" i="7" l="1"/>
  <c r="N1317" i="7"/>
  <c r="P1318" i="7" s="1"/>
  <c r="L1491" i="7"/>
  <c r="M1490" i="7"/>
  <c r="O1318" i="7" l="1"/>
  <c r="N1318" i="7"/>
  <c r="P1319" i="7" s="1"/>
  <c r="L1492" i="7"/>
  <c r="M1491" i="7"/>
  <c r="O1319" i="7" l="1"/>
  <c r="N1319" i="7"/>
  <c r="P1320" i="7" s="1"/>
  <c r="M1492" i="7"/>
  <c r="L1493" i="7"/>
  <c r="O1320" i="7" l="1"/>
  <c r="N1320" i="7"/>
  <c r="P1321" i="7" s="1"/>
  <c r="L1494" i="7"/>
  <c r="M1493" i="7"/>
  <c r="O1321" i="7" l="1"/>
  <c r="N1321" i="7"/>
  <c r="P1322" i="7" s="1"/>
  <c r="M1494" i="7"/>
  <c r="L1495" i="7"/>
  <c r="O1322" i="7" l="1"/>
  <c r="N1322" i="7"/>
  <c r="P1323" i="7" s="1"/>
  <c r="M1495" i="7"/>
  <c r="L1496" i="7"/>
  <c r="O1323" i="7" l="1"/>
  <c r="N1323" i="7"/>
  <c r="P1324" i="7" s="1"/>
  <c r="L1497" i="7"/>
  <c r="M1496" i="7"/>
  <c r="O1324" i="7" l="1"/>
  <c r="N1324" i="7"/>
  <c r="P1325" i="7" s="1"/>
  <c r="M1497" i="7"/>
  <c r="L1498" i="7"/>
  <c r="O1325" i="7" l="1"/>
  <c r="N1325" i="7"/>
  <c r="P1326" i="7" s="1"/>
  <c r="L1499" i="7"/>
  <c r="M1498" i="7"/>
  <c r="O1326" i="7" l="1"/>
  <c r="N1326" i="7"/>
  <c r="P1327" i="7" s="1"/>
  <c r="L1500" i="7"/>
  <c r="M1499" i="7"/>
  <c r="O1327" i="7" l="1"/>
  <c r="N1327" i="7"/>
  <c r="P1328" i="7" s="1"/>
  <c r="M1500" i="7"/>
  <c r="L1501" i="7"/>
  <c r="O1328" i="7" l="1"/>
  <c r="N1328" i="7"/>
  <c r="P1329" i="7" s="1"/>
  <c r="L1502" i="7"/>
  <c r="M1501" i="7"/>
  <c r="O1329" i="7" l="1"/>
  <c r="N1329" i="7"/>
  <c r="P1330" i="7" s="1"/>
  <c r="M1502" i="7"/>
  <c r="L1503" i="7"/>
  <c r="O1330" i="7" l="1"/>
  <c r="N1330" i="7"/>
  <c r="P1331" i="7" s="1"/>
  <c r="L1504" i="7"/>
  <c r="M1503" i="7"/>
  <c r="O1331" i="7" l="1"/>
  <c r="N1331" i="7"/>
  <c r="P1332" i="7" s="1"/>
  <c r="L1505" i="7"/>
  <c r="M1504" i="7"/>
  <c r="O1332" i="7" l="1"/>
  <c r="N1332" i="7"/>
  <c r="P1333" i="7" s="1"/>
  <c r="M1505" i="7"/>
  <c r="L1506" i="7"/>
  <c r="O1333" i="7" l="1"/>
  <c r="N1333" i="7"/>
  <c r="P1334" i="7" s="1"/>
  <c r="L1507" i="7"/>
  <c r="M1506" i="7"/>
  <c r="O1334" i="7" l="1"/>
  <c r="N1334" i="7"/>
  <c r="P1335" i="7" s="1"/>
  <c r="L1508" i="7"/>
  <c r="M1507" i="7"/>
  <c r="O1335" i="7" l="1"/>
  <c r="N1335" i="7"/>
  <c r="P1336" i="7" s="1"/>
  <c r="L1509" i="7"/>
  <c r="M1508" i="7"/>
  <c r="O1336" i="7" l="1"/>
  <c r="N1336" i="7"/>
  <c r="P1337" i="7" s="1"/>
  <c r="L1510" i="7"/>
  <c r="M1509" i="7"/>
  <c r="O1337" i="7" l="1"/>
  <c r="N1337" i="7"/>
  <c r="P1338" i="7" s="1"/>
  <c r="M1510" i="7"/>
  <c r="L1511" i="7"/>
  <c r="O1338" i="7" l="1"/>
  <c r="N1338" i="7"/>
  <c r="P1339" i="7" s="1"/>
  <c r="L1512" i="7"/>
  <c r="M1511" i="7"/>
  <c r="O1339" i="7" l="1"/>
  <c r="N1339" i="7"/>
  <c r="P1340" i="7" s="1"/>
  <c r="L1513" i="7"/>
  <c r="M1512" i="7"/>
  <c r="O1340" i="7" l="1"/>
  <c r="N1340" i="7"/>
  <c r="P1341" i="7" s="1"/>
  <c r="M1513" i="7"/>
  <c r="L1514" i="7"/>
  <c r="O1341" i="7" l="1"/>
  <c r="N1341" i="7"/>
  <c r="P1342" i="7" s="1"/>
  <c r="L1515" i="7"/>
  <c r="M1514" i="7"/>
  <c r="O1342" i="7" l="1"/>
  <c r="N1342" i="7"/>
  <c r="P1343" i="7" s="1"/>
  <c r="M1515" i="7"/>
  <c r="L1516" i="7"/>
  <c r="O1343" i="7" l="1"/>
  <c r="N1343" i="7"/>
  <c r="P1344" i="7" s="1"/>
  <c r="L1517" i="7"/>
  <c r="M1516" i="7"/>
  <c r="O1344" i="7" l="1"/>
  <c r="N1344" i="7"/>
  <c r="P1345" i="7" s="1"/>
  <c r="L1518" i="7"/>
  <c r="M1517" i="7"/>
  <c r="O1345" i="7" l="1"/>
  <c r="N1345" i="7"/>
  <c r="P1346" i="7" s="1"/>
  <c r="M1518" i="7"/>
  <c r="L1519" i="7"/>
  <c r="O1346" i="7" l="1"/>
  <c r="N1346" i="7"/>
  <c r="P1347" i="7" s="1"/>
  <c r="M1519" i="7"/>
  <c r="L1520" i="7"/>
  <c r="O1347" i="7" l="1"/>
  <c r="N1347" i="7"/>
  <c r="P1348" i="7" s="1"/>
  <c r="M1520" i="7"/>
  <c r="L1521" i="7"/>
  <c r="O1348" i="7" l="1"/>
  <c r="N1348" i="7"/>
  <c r="P1349" i="7" s="1"/>
  <c r="M1521" i="7"/>
  <c r="L1522" i="7"/>
  <c r="O1349" i="7" l="1"/>
  <c r="N1349" i="7"/>
  <c r="P1350" i="7" s="1"/>
  <c r="L1523" i="7"/>
  <c r="M1522" i="7"/>
  <c r="O1350" i="7" l="1"/>
  <c r="N1350" i="7"/>
  <c r="P1351" i="7" s="1"/>
  <c r="M1523" i="7"/>
  <c r="L1524" i="7"/>
  <c r="O1351" i="7" l="1"/>
  <c r="N1351" i="7"/>
  <c r="P1352" i="7" s="1"/>
  <c r="M1524" i="7"/>
  <c r="L1525" i="7"/>
  <c r="O1352" i="7" l="1"/>
  <c r="N1352" i="7"/>
  <c r="P1353" i="7" s="1"/>
  <c r="L1526" i="7"/>
  <c r="M1525" i="7"/>
  <c r="O1353" i="7" l="1"/>
  <c r="N1353" i="7"/>
  <c r="P1354" i="7" s="1"/>
  <c r="M1526" i="7"/>
  <c r="L1527" i="7"/>
  <c r="O1354" i="7" l="1"/>
  <c r="N1354" i="7"/>
  <c r="P1355" i="7" s="1"/>
  <c r="L1528" i="7"/>
  <c r="M1527" i="7"/>
  <c r="O1355" i="7" l="1"/>
  <c r="N1355" i="7"/>
  <c r="P1356" i="7" s="1"/>
  <c r="M1528" i="7"/>
  <c r="L1529" i="7"/>
  <c r="O1356" i="7" l="1"/>
  <c r="N1356" i="7"/>
  <c r="P1357" i="7" s="1"/>
  <c r="M1529" i="7"/>
  <c r="L1530" i="7"/>
  <c r="O1357" i="7" l="1"/>
  <c r="N1357" i="7"/>
  <c r="P1358" i="7" s="1"/>
  <c r="L1531" i="7"/>
  <c r="M1530" i="7"/>
  <c r="O1358" i="7" l="1"/>
  <c r="N1358" i="7"/>
  <c r="P1359" i="7" s="1"/>
  <c r="M1531" i="7"/>
  <c r="L1532" i="7"/>
  <c r="O1359" i="7" l="1"/>
  <c r="N1359" i="7"/>
  <c r="P1360" i="7" s="1"/>
  <c r="L1533" i="7"/>
  <c r="M1532" i="7"/>
  <c r="O1360" i="7" l="1"/>
  <c r="N1360" i="7"/>
  <c r="P1361" i="7" s="1"/>
  <c r="L1534" i="7"/>
  <c r="M1533" i="7"/>
  <c r="O1361" i="7" l="1"/>
  <c r="N1361" i="7"/>
  <c r="P1362" i="7" s="1"/>
  <c r="M1534" i="7"/>
  <c r="L1535" i="7"/>
  <c r="O1362" i="7" l="1"/>
  <c r="N1362" i="7"/>
  <c r="P1363" i="7" s="1"/>
  <c r="L1536" i="7"/>
  <c r="M1535" i="7"/>
  <c r="O1363" i="7" l="1"/>
  <c r="N1363" i="7"/>
  <c r="P1364" i="7" s="1"/>
  <c r="M1536" i="7"/>
  <c r="L1537" i="7"/>
  <c r="O1364" i="7" l="1"/>
  <c r="N1364" i="7"/>
  <c r="P1365" i="7" s="1"/>
  <c r="M1537" i="7"/>
  <c r="L1538" i="7"/>
  <c r="O1365" i="7" l="1"/>
  <c r="N1365" i="7"/>
  <c r="P1366" i="7" s="1"/>
  <c r="L1539" i="7"/>
  <c r="M1538" i="7"/>
  <c r="O1366" i="7" l="1"/>
  <c r="N1366" i="7"/>
  <c r="P1367" i="7" s="1"/>
  <c r="L1540" i="7"/>
  <c r="M1539" i="7"/>
  <c r="O1367" i="7" l="1"/>
  <c r="N1367" i="7"/>
  <c r="P1368" i="7" s="1"/>
  <c r="L1541" i="7"/>
  <c r="M1540" i="7"/>
  <c r="O1368" i="7" l="1"/>
  <c r="N1368" i="7"/>
  <c r="P1369" i="7" s="1"/>
  <c r="L1542" i="7"/>
  <c r="M1541" i="7"/>
  <c r="O1369" i="7" l="1"/>
  <c r="N1369" i="7"/>
  <c r="P1370" i="7" s="1"/>
  <c r="M1542" i="7"/>
  <c r="L1543" i="7"/>
  <c r="O1370" i="7" l="1"/>
  <c r="N1370" i="7"/>
  <c r="P1371" i="7" s="1"/>
  <c r="L1544" i="7"/>
  <c r="M1543" i="7"/>
  <c r="O1371" i="7" l="1"/>
  <c r="N1371" i="7"/>
  <c r="P1372" i="7" s="1"/>
  <c r="L1545" i="7"/>
  <c r="M1544" i="7"/>
  <c r="O1372" i="7" l="1"/>
  <c r="N1372" i="7"/>
  <c r="P1373" i="7" s="1"/>
  <c r="M1545" i="7"/>
  <c r="L1546" i="7"/>
  <c r="O1373" i="7" l="1"/>
  <c r="N1373" i="7"/>
  <c r="P1374" i="7" s="1"/>
  <c r="L1547" i="7"/>
  <c r="M1546" i="7"/>
  <c r="O1374" i="7" l="1"/>
  <c r="N1374" i="7"/>
  <c r="P1375" i="7" s="1"/>
  <c r="L1548" i="7"/>
  <c r="M1547" i="7"/>
  <c r="O1375" i="7" l="1"/>
  <c r="N1375" i="7"/>
  <c r="P1376" i="7" s="1"/>
  <c r="L1549" i="7"/>
  <c r="M1548" i="7"/>
  <c r="O1376" i="7" l="1"/>
  <c r="N1376" i="7"/>
  <c r="P1377" i="7" s="1"/>
  <c r="L1550" i="7"/>
  <c r="M1549" i="7"/>
  <c r="O1377" i="7" l="1"/>
  <c r="N1377" i="7"/>
  <c r="P1378" i="7" s="1"/>
  <c r="M1550" i="7"/>
  <c r="L1551" i="7"/>
  <c r="O1378" i="7" l="1"/>
  <c r="N1378" i="7"/>
  <c r="P1379" i="7" s="1"/>
  <c r="M1551" i="7"/>
  <c r="L1552" i="7"/>
  <c r="O1379" i="7" l="1"/>
  <c r="N1379" i="7"/>
  <c r="P1380" i="7" s="1"/>
  <c r="L1553" i="7"/>
  <c r="M1552" i="7"/>
  <c r="O1380" i="7" l="1"/>
  <c r="N1380" i="7"/>
  <c r="P1381" i="7" s="1"/>
  <c r="M1553" i="7"/>
  <c r="L1554" i="7"/>
  <c r="O1381" i="7" l="1"/>
  <c r="N1381" i="7"/>
  <c r="P1382" i="7" s="1"/>
  <c r="L1555" i="7"/>
  <c r="M1554" i="7"/>
  <c r="O1382" i="7" l="1"/>
  <c r="N1382" i="7"/>
  <c r="P1383" i="7" s="1"/>
  <c r="L1556" i="7"/>
  <c r="M1555" i="7"/>
  <c r="O1383" i="7" l="1"/>
  <c r="N1383" i="7"/>
  <c r="P1384" i="7" s="1"/>
  <c r="M1556" i="7"/>
  <c r="L1557" i="7"/>
  <c r="O1384" i="7" l="1"/>
  <c r="N1384" i="7"/>
  <c r="P1385" i="7" s="1"/>
  <c r="L1558" i="7"/>
  <c r="M1557" i="7"/>
  <c r="O1385" i="7" l="1"/>
  <c r="N1385" i="7"/>
  <c r="P1386" i="7" s="1"/>
  <c r="M1558" i="7"/>
  <c r="L1559" i="7"/>
  <c r="O1386" i="7" l="1"/>
  <c r="N1386" i="7"/>
  <c r="P1387" i="7" s="1"/>
  <c r="M1559" i="7"/>
  <c r="L1560" i="7"/>
  <c r="O1387" i="7" l="1"/>
  <c r="N1387" i="7"/>
  <c r="P1388" i="7" s="1"/>
  <c r="L1561" i="7"/>
  <c r="M1560" i="7"/>
  <c r="O1388" i="7" l="1"/>
  <c r="N1388" i="7"/>
  <c r="P1389" i="7" s="1"/>
  <c r="M1561" i="7"/>
  <c r="L1562" i="7"/>
  <c r="O1389" i="7" l="1"/>
  <c r="N1389" i="7"/>
  <c r="P1390" i="7" s="1"/>
  <c r="L1563" i="7"/>
  <c r="M1562" i="7"/>
  <c r="O1390" i="7" l="1"/>
  <c r="N1390" i="7"/>
  <c r="P1391" i="7" s="1"/>
  <c r="L1564" i="7"/>
  <c r="M1563" i="7"/>
  <c r="O1391" i="7" l="1"/>
  <c r="N1391" i="7"/>
  <c r="P1392" i="7" s="1"/>
  <c r="M1564" i="7"/>
  <c r="L1565" i="7"/>
  <c r="O1392" i="7" l="1"/>
  <c r="N1392" i="7"/>
  <c r="P1393" i="7" s="1"/>
  <c r="L1566" i="7"/>
  <c r="M1565" i="7"/>
  <c r="O1393" i="7" l="1"/>
  <c r="N1393" i="7"/>
  <c r="P1394" i="7" s="1"/>
  <c r="M1566" i="7"/>
  <c r="L1567" i="7"/>
  <c r="O1394" i="7" l="1"/>
  <c r="N1394" i="7"/>
  <c r="P1395" i="7" s="1"/>
  <c r="L1568" i="7"/>
  <c r="M1567" i="7"/>
  <c r="O1395" i="7" l="1"/>
  <c r="N1395" i="7"/>
  <c r="P1396" i="7" s="1"/>
  <c r="L1569" i="7"/>
  <c r="M1568" i="7"/>
  <c r="O1396" i="7" l="1"/>
  <c r="N1396" i="7"/>
  <c r="P1397" i="7" s="1"/>
  <c r="M1569" i="7"/>
  <c r="L1570" i="7"/>
  <c r="O1397" i="7" l="1"/>
  <c r="N1397" i="7"/>
  <c r="P1398" i="7" s="1"/>
  <c r="L1571" i="7"/>
  <c r="M1570" i="7"/>
  <c r="O1398" i="7" l="1"/>
  <c r="N1398" i="7"/>
  <c r="P1399" i="7" s="1"/>
  <c r="L1572" i="7"/>
  <c r="M1571" i="7"/>
  <c r="O1399" i="7" l="1"/>
  <c r="N1399" i="7"/>
  <c r="P1400" i="7" s="1"/>
  <c r="L1573" i="7"/>
  <c r="M1572" i="7"/>
  <c r="O1400" i="7" l="1"/>
  <c r="N1400" i="7"/>
  <c r="P1401" i="7" s="1"/>
  <c r="L1574" i="7"/>
  <c r="M1573" i="7"/>
  <c r="O1401" i="7" l="1"/>
  <c r="N1401" i="7"/>
  <c r="P1402" i="7" s="1"/>
  <c r="M1574" i="7"/>
  <c r="L1575" i="7"/>
  <c r="O1402" i="7" l="1"/>
  <c r="N1402" i="7"/>
  <c r="P1403" i="7" s="1"/>
  <c r="L1576" i="7"/>
  <c r="M1575" i="7"/>
  <c r="O1403" i="7" l="1"/>
  <c r="N1403" i="7"/>
  <c r="P1404" i="7" s="1"/>
  <c r="L1577" i="7"/>
  <c r="M1576" i="7"/>
  <c r="O1404" i="7" l="1"/>
  <c r="N1404" i="7"/>
  <c r="P1405" i="7" s="1"/>
  <c r="M1577" i="7"/>
  <c r="L1578" i="7"/>
  <c r="O1405" i="7" l="1"/>
  <c r="N1405" i="7"/>
  <c r="P1406" i="7" s="1"/>
  <c r="L1579" i="7"/>
  <c r="M1578" i="7"/>
  <c r="O1406" i="7" l="1"/>
  <c r="N1406" i="7"/>
  <c r="P1407" i="7" s="1"/>
  <c r="M1579" i="7"/>
  <c r="L1580" i="7"/>
  <c r="O1407" i="7" l="1"/>
  <c r="N1407" i="7"/>
  <c r="P1408" i="7" s="1"/>
  <c r="L1581" i="7"/>
  <c r="M1580" i="7"/>
  <c r="O1408" i="7" l="1"/>
  <c r="N1408" i="7"/>
  <c r="P1409" i="7" s="1"/>
  <c r="L1582" i="7"/>
  <c r="M1581" i="7"/>
  <c r="O1409" i="7" l="1"/>
  <c r="N1409" i="7"/>
  <c r="P1410" i="7" s="1"/>
  <c r="M1582" i="7"/>
  <c r="L1583" i="7"/>
  <c r="O1410" i="7" l="1"/>
  <c r="N1410" i="7"/>
  <c r="P1411" i="7" s="1"/>
  <c r="M1583" i="7"/>
  <c r="L1584" i="7"/>
  <c r="O1411" i="7" l="1"/>
  <c r="N1411" i="7"/>
  <c r="P1412" i="7" s="1"/>
  <c r="M1584" i="7"/>
  <c r="L1585" i="7"/>
  <c r="O1412" i="7" l="1"/>
  <c r="N1412" i="7"/>
  <c r="P1413" i="7" s="1"/>
  <c r="M1585" i="7"/>
  <c r="L1586" i="7"/>
  <c r="O1413" i="7" l="1"/>
  <c r="N1413" i="7"/>
  <c r="P1414" i="7" s="1"/>
  <c r="L1587" i="7"/>
  <c r="M1586" i="7"/>
  <c r="O1414" i="7" l="1"/>
  <c r="N1414" i="7"/>
  <c r="P1415" i="7" s="1"/>
  <c r="M1587" i="7"/>
  <c r="L1588" i="7"/>
  <c r="O1415" i="7" l="1"/>
  <c r="N1415" i="7"/>
  <c r="P1416" i="7" s="1"/>
  <c r="M1588" i="7"/>
  <c r="L1589" i="7"/>
  <c r="O1416" i="7" l="1"/>
  <c r="N1416" i="7"/>
  <c r="P1417" i="7" s="1"/>
  <c r="L1590" i="7"/>
  <c r="M1589" i="7"/>
  <c r="O1417" i="7" l="1"/>
  <c r="N1417" i="7"/>
  <c r="P1418" i="7" s="1"/>
  <c r="M1590" i="7"/>
  <c r="L1591" i="7"/>
  <c r="O1418" i="7" l="1"/>
  <c r="N1418" i="7"/>
  <c r="P1419" i="7" s="1"/>
  <c r="L1592" i="7"/>
  <c r="M1591" i="7"/>
  <c r="O1419" i="7" l="1"/>
  <c r="N1419" i="7"/>
  <c r="P1420" i="7" s="1"/>
  <c r="M1592" i="7"/>
  <c r="L1593" i="7"/>
  <c r="O1420" i="7" l="1"/>
  <c r="N1420" i="7"/>
  <c r="P1421" i="7" s="1"/>
  <c r="M1593" i="7"/>
  <c r="L1594" i="7"/>
  <c r="O1421" i="7" l="1"/>
  <c r="N1421" i="7"/>
  <c r="P1422" i="7" s="1"/>
  <c r="L1595" i="7"/>
  <c r="M1594" i="7"/>
  <c r="O1422" i="7" l="1"/>
  <c r="N1422" i="7"/>
  <c r="P1423" i="7" s="1"/>
  <c r="M1595" i="7"/>
  <c r="L1596" i="7"/>
  <c r="O1423" i="7" l="1"/>
  <c r="N1423" i="7"/>
  <c r="P1424" i="7" s="1"/>
  <c r="L1597" i="7"/>
  <c r="M1596" i="7"/>
  <c r="O1424" i="7" l="1"/>
  <c r="N1424" i="7"/>
  <c r="P1425" i="7" s="1"/>
  <c r="L1598" i="7"/>
  <c r="M1597" i="7"/>
  <c r="O1425" i="7" l="1"/>
  <c r="N1425" i="7"/>
  <c r="P1426" i="7" s="1"/>
  <c r="M1598" i="7"/>
  <c r="L1599" i="7"/>
  <c r="O1426" i="7" l="1"/>
  <c r="N1426" i="7"/>
  <c r="P1427" i="7" s="1"/>
  <c r="L1600" i="7"/>
  <c r="M1599" i="7"/>
  <c r="O1427" i="7" l="1"/>
  <c r="N1427" i="7"/>
  <c r="P1428" i="7" s="1"/>
  <c r="M1600" i="7"/>
  <c r="L1601" i="7"/>
  <c r="O1428" i="7" l="1"/>
  <c r="N1428" i="7"/>
  <c r="P1429" i="7" s="1"/>
  <c r="M1601" i="7"/>
  <c r="L1602" i="7"/>
  <c r="O1429" i="7" l="1"/>
  <c r="N1429" i="7"/>
  <c r="P1430" i="7" s="1"/>
  <c r="L1603" i="7"/>
  <c r="M1602" i="7"/>
  <c r="O1430" i="7" l="1"/>
  <c r="N1430" i="7"/>
  <c r="P1431" i="7" s="1"/>
  <c r="L1604" i="7"/>
  <c r="M1603" i="7"/>
  <c r="O1431" i="7" l="1"/>
  <c r="N1431" i="7"/>
  <c r="P1432" i="7" s="1"/>
  <c r="L1605" i="7"/>
  <c r="M1604" i="7"/>
  <c r="O1432" i="7" l="1"/>
  <c r="N1432" i="7"/>
  <c r="P1433" i="7" s="1"/>
  <c r="L1606" i="7"/>
  <c r="M1605" i="7"/>
  <c r="O1433" i="7" l="1"/>
  <c r="N1433" i="7"/>
  <c r="P1434" i="7" s="1"/>
  <c r="M1606" i="7"/>
  <c r="L1607" i="7"/>
  <c r="O1434" i="7" l="1"/>
  <c r="N1434" i="7"/>
  <c r="P1435" i="7" s="1"/>
  <c r="L1608" i="7"/>
  <c r="M1607" i="7"/>
  <c r="O1435" i="7" l="1"/>
  <c r="N1435" i="7"/>
  <c r="P1436" i="7" s="1"/>
  <c r="L1609" i="7"/>
  <c r="M1608" i="7"/>
  <c r="O1436" i="7" l="1"/>
  <c r="N1436" i="7"/>
  <c r="P1437" i="7" s="1"/>
  <c r="M1609" i="7"/>
  <c r="L1610" i="7"/>
  <c r="O1437" i="7" l="1"/>
  <c r="N1437" i="7"/>
  <c r="P1438" i="7" s="1"/>
  <c r="L1611" i="7"/>
  <c r="M1610" i="7"/>
  <c r="O1438" i="7" l="1"/>
  <c r="N1438" i="7"/>
  <c r="P1439" i="7" s="1"/>
  <c r="M1611" i="7"/>
  <c r="L1612" i="7"/>
  <c r="O1439" i="7" l="1"/>
  <c r="N1439" i="7"/>
  <c r="P1440" i="7" s="1"/>
  <c r="L1613" i="7"/>
  <c r="M1612" i="7"/>
  <c r="O1440" i="7" l="1"/>
  <c r="N1440" i="7"/>
  <c r="P1441" i="7" s="1"/>
  <c r="L1614" i="7"/>
  <c r="M1613" i="7"/>
  <c r="O1441" i="7" l="1"/>
  <c r="N1441" i="7"/>
  <c r="P1442" i="7" s="1"/>
  <c r="M1614" i="7"/>
  <c r="L1615" i="7"/>
  <c r="O1442" i="7" l="1"/>
  <c r="N1442" i="7"/>
  <c r="P1443" i="7" s="1"/>
  <c r="M1615" i="7"/>
  <c r="L1616" i="7"/>
  <c r="O1443" i="7" l="1"/>
  <c r="N1443" i="7"/>
  <c r="P1444" i="7" s="1"/>
  <c r="L1617" i="7"/>
  <c r="M1616" i="7"/>
  <c r="O1444" i="7" l="1"/>
  <c r="N1444" i="7"/>
  <c r="P1445" i="7" s="1"/>
  <c r="M1617" i="7"/>
  <c r="L1618" i="7"/>
  <c r="O1445" i="7" l="1"/>
  <c r="N1445" i="7"/>
  <c r="P1446" i="7" s="1"/>
  <c r="L1619" i="7"/>
  <c r="M1618" i="7"/>
  <c r="O1446" i="7" l="1"/>
  <c r="N1446" i="7"/>
  <c r="P1447" i="7" s="1"/>
  <c r="L1620" i="7"/>
  <c r="M1619" i="7"/>
  <c r="O1447" i="7" l="1"/>
  <c r="N1447" i="7"/>
  <c r="P1448" i="7" s="1"/>
  <c r="M1620" i="7"/>
  <c r="L1621" i="7"/>
  <c r="O1448" i="7" l="1"/>
  <c r="N1448" i="7"/>
  <c r="P1449" i="7" s="1"/>
  <c r="L1622" i="7"/>
  <c r="M1621" i="7"/>
  <c r="O1449" i="7" l="1"/>
  <c r="N1449" i="7"/>
  <c r="P1450" i="7" s="1"/>
  <c r="M1622" i="7"/>
  <c r="L1623" i="7"/>
  <c r="O1450" i="7" l="1"/>
  <c r="N1450" i="7"/>
  <c r="P1451" i="7" s="1"/>
  <c r="M1623" i="7"/>
  <c r="L1624" i="7"/>
  <c r="O1451" i="7" l="1"/>
  <c r="N1451" i="7"/>
  <c r="P1452" i="7" s="1"/>
  <c r="L1625" i="7"/>
  <c r="M1624" i="7"/>
  <c r="O1452" i="7" l="1"/>
  <c r="N1452" i="7"/>
  <c r="P1453" i="7" s="1"/>
  <c r="M1625" i="7"/>
  <c r="L1626" i="7"/>
  <c r="O1453" i="7" l="1"/>
  <c r="N1453" i="7"/>
  <c r="P1454" i="7" s="1"/>
  <c r="L1627" i="7"/>
  <c r="M1626" i="7"/>
  <c r="O1454" i="7" l="1"/>
  <c r="N1454" i="7"/>
  <c r="P1455" i="7" s="1"/>
  <c r="L1628" i="7"/>
  <c r="M1627" i="7"/>
  <c r="O1455" i="7" l="1"/>
  <c r="N1455" i="7"/>
  <c r="P1456" i="7" s="1"/>
  <c r="M1628" i="7"/>
  <c r="L1629" i="7"/>
  <c r="O1456" i="7" l="1"/>
  <c r="N1456" i="7"/>
  <c r="P1457" i="7" s="1"/>
  <c r="L1630" i="7"/>
  <c r="M1629" i="7"/>
  <c r="O1457" i="7" l="1"/>
  <c r="N1457" i="7"/>
  <c r="P1458" i="7" s="1"/>
  <c r="M1630" i="7"/>
  <c r="L1631" i="7"/>
  <c r="O1458" i="7" l="1"/>
  <c r="N1458" i="7"/>
  <c r="P1459" i="7" s="1"/>
  <c r="L1632" i="7"/>
  <c r="M1631" i="7"/>
  <c r="O1459" i="7" l="1"/>
  <c r="N1459" i="7"/>
  <c r="P1460" i="7" s="1"/>
  <c r="L1633" i="7"/>
  <c r="M1632" i="7"/>
  <c r="O1460" i="7" l="1"/>
  <c r="N1460" i="7"/>
  <c r="P1461" i="7" s="1"/>
  <c r="M1633" i="7"/>
  <c r="L1634" i="7"/>
  <c r="O1461" i="7" l="1"/>
  <c r="N1461" i="7"/>
  <c r="P1462" i="7" s="1"/>
  <c r="L1635" i="7"/>
  <c r="M1634" i="7"/>
  <c r="O1462" i="7" l="1"/>
  <c r="N1462" i="7"/>
  <c r="P1463" i="7" s="1"/>
  <c r="M1635" i="7"/>
  <c r="L1636" i="7"/>
  <c r="O1463" i="7" l="1"/>
  <c r="N1463" i="7"/>
  <c r="P1464" i="7" s="1"/>
  <c r="M1636" i="7"/>
  <c r="L1637" i="7"/>
  <c r="O1464" i="7" l="1"/>
  <c r="N1464" i="7"/>
  <c r="P1465" i="7" s="1"/>
  <c r="M1637" i="7"/>
  <c r="L1638" i="7"/>
  <c r="O1465" i="7" l="1"/>
  <c r="N1465" i="7"/>
  <c r="P1466" i="7" s="1"/>
  <c r="L1639" i="7"/>
  <c r="M1638" i="7"/>
  <c r="O1466" i="7" l="1"/>
  <c r="N1466" i="7"/>
  <c r="P1467" i="7" s="1"/>
  <c r="L1640" i="7"/>
  <c r="M1639" i="7"/>
  <c r="O1467" i="7" l="1"/>
  <c r="N1467" i="7"/>
  <c r="P1468" i="7" s="1"/>
  <c r="M1640" i="7"/>
  <c r="L1641" i="7"/>
  <c r="O1468" i="7" l="1"/>
  <c r="N1468" i="7"/>
  <c r="P1469" i="7" s="1"/>
  <c r="L1642" i="7"/>
  <c r="M1641" i="7"/>
  <c r="O1469" i="7" l="1"/>
  <c r="N1469" i="7"/>
  <c r="P1470" i="7" s="1"/>
  <c r="L1643" i="7"/>
  <c r="M1642" i="7"/>
  <c r="O1470" i="7" l="1"/>
  <c r="N1470" i="7"/>
  <c r="P1471" i="7" s="1"/>
  <c r="M1643" i="7"/>
  <c r="L1644" i="7"/>
  <c r="O1471" i="7" l="1"/>
  <c r="N1471" i="7"/>
  <c r="P1472" i="7" s="1"/>
  <c r="L1645" i="7"/>
  <c r="M1644" i="7"/>
  <c r="O1472" i="7" l="1"/>
  <c r="N1472" i="7"/>
  <c r="P1473" i="7" s="1"/>
  <c r="L1646" i="7"/>
  <c r="M1645" i="7"/>
  <c r="O1473" i="7" l="1"/>
  <c r="N1473" i="7"/>
  <c r="P1474" i="7" s="1"/>
  <c r="M1646" i="7"/>
  <c r="L1647" i="7"/>
  <c r="O1474" i="7" l="1"/>
  <c r="N1474" i="7"/>
  <c r="P1475" i="7" s="1"/>
  <c r="L1648" i="7"/>
  <c r="M1647" i="7"/>
  <c r="O1475" i="7" l="1"/>
  <c r="N1475" i="7"/>
  <c r="P1476" i="7" s="1"/>
  <c r="L1649" i="7"/>
  <c r="M1648" i="7"/>
  <c r="O1476" i="7" l="1"/>
  <c r="N1476" i="7"/>
  <c r="P1477" i="7" s="1"/>
  <c r="L1650" i="7"/>
  <c r="M1649" i="7"/>
  <c r="O1477" i="7" l="1"/>
  <c r="N1477" i="7"/>
  <c r="P1478" i="7" s="1"/>
  <c r="L1651" i="7"/>
  <c r="M1650" i="7"/>
  <c r="O1478" i="7" l="1"/>
  <c r="N1478" i="7"/>
  <c r="P1479" i="7" s="1"/>
  <c r="M1651" i="7"/>
  <c r="L1652" i="7"/>
  <c r="O1479" i="7" l="1"/>
  <c r="N1479" i="7"/>
  <c r="P1480" i="7" s="1"/>
  <c r="L1653" i="7"/>
  <c r="M1652" i="7"/>
  <c r="O1480" i="7" l="1"/>
  <c r="N1480" i="7"/>
  <c r="P1481" i="7" s="1"/>
  <c r="M1653" i="7"/>
  <c r="L1654" i="7"/>
  <c r="O1481" i="7" l="1"/>
  <c r="N1481" i="7"/>
  <c r="P1482" i="7" s="1"/>
  <c r="M1654" i="7"/>
  <c r="L1655" i="7"/>
  <c r="O1482" i="7" l="1"/>
  <c r="N1482" i="7"/>
  <c r="P1483" i="7" s="1"/>
  <c r="L1656" i="7"/>
  <c r="M1655" i="7"/>
  <c r="O1483" i="7" l="1"/>
  <c r="N1483" i="7"/>
  <c r="P1484" i="7" s="1"/>
  <c r="L1657" i="7"/>
  <c r="M1656" i="7"/>
  <c r="O1484" i="7" l="1"/>
  <c r="N1484" i="7"/>
  <c r="P1485" i="7" s="1"/>
  <c r="L1658" i="7"/>
  <c r="M1657" i="7"/>
  <c r="O1485" i="7" l="1"/>
  <c r="N1485" i="7"/>
  <c r="P1486" i="7" s="1"/>
  <c r="L1659" i="7"/>
  <c r="M1658" i="7"/>
  <c r="O1486" i="7" l="1"/>
  <c r="N1486" i="7"/>
  <c r="P1487" i="7" s="1"/>
  <c r="M1659" i="7"/>
  <c r="L1660" i="7"/>
  <c r="O1487" i="7" l="1"/>
  <c r="N1487" i="7"/>
  <c r="P1488" i="7" s="1"/>
  <c r="L1661" i="7"/>
  <c r="M1660" i="7"/>
  <c r="O1488" i="7" l="1"/>
  <c r="N1488" i="7"/>
  <c r="P1489" i="7" s="1"/>
  <c r="M1661" i="7"/>
  <c r="L1662" i="7"/>
  <c r="O1489" i="7" l="1"/>
  <c r="N1489" i="7"/>
  <c r="P1490" i="7" s="1"/>
  <c r="M1662" i="7"/>
  <c r="L1663" i="7"/>
  <c r="O1490" i="7" l="1"/>
  <c r="N1490" i="7"/>
  <c r="P1491" i="7" s="1"/>
  <c r="L1664" i="7"/>
  <c r="M1663" i="7"/>
  <c r="O1491" i="7" l="1"/>
  <c r="N1491" i="7"/>
  <c r="P1492" i="7" s="1"/>
  <c r="M1664" i="7"/>
  <c r="L1665" i="7"/>
  <c r="O1492" i="7" l="1"/>
  <c r="N1492" i="7"/>
  <c r="P1493" i="7" s="1"/>
  <c r="L1666" i="7"/>
  <c r="M1665" i="7"/>
  <c r="O1493" i="7" l="1"/>
  <c r="N1493" i="7"/>
  <c r="P1494" i="7" s="1"/>
  <c r="L1667" i="7"/>
  <c r="M1666" i="7"/>
  <c r="O1494" i="7" l="1"/>
  <c r="N1494" i="7"/>
  <c r="P1495" i="7" s="1"/>
  <c r="M1667" i="7"/>
  <c r="L1668" i="7"/>
  <c r="O1495" i="7" l="1"/>
  <c r="N1495" i="7"/>
  <c r="P1496" i="7" s="1"/>
  <c r="M1668" i="7"/>
  <c r="L1669" i="7"/>
  <c r="O1496" i="7" l="1"/>
  <c r="N1496" i="7"/>
  <c r="P1497" i="7" s="1"/>
  <c r="M1669" i="7"/>
  <c r="L1670" i="7"/>
  <c r="O1497" i="7" l="1"/>
  <c r="N1497" i="7"/>
  <c r="P1498" i="7" s="1"/>
  <c r="M1670" i="7"/>
  <c r="L1671" i="7"/>
  <c r="O1498" i="7" l="1"/>
  <c r="N1498" i="7"/>
  <c r="P1499" i="7" s="1"/>
  <c r="L1672" i="7"/>
  <c r="M1671" i="7"/>
  <c r="O1499" i="7" l="1"/>
  <c r="N1499" i="7"/>
  <c r="P1500" i="7" s="1"/>
  <c r="M1672" i="7"/>
  <c r="L1673" i="7"/>
  <c r="O1500" i="7" l="1"/>
  <c r="N1500" i="7"/>
  <c r="P1501" i="7" s="1"/>
  <c r="L1674" i="7"/>
  <c r="M1673" i="7"/>
  <c r="O1501" i="7" l="1"/>
  <c r="N1501" i="7"/>
  <c r="P1502" i="7" s="1"/>
  <c r="L1675" i="7"/>
  <c r="M1674" i="7"/>
  <c r="O1502" i="7" l="1"/>
  <c r="N1502" i="7"/>
  <c r="P1503" i="7" s="1"/>
  <c r="M1675" i="7"/>
  <c r="L1676" i="7"/>
  <c r="O1503" i="7" l="1"/>
  <c r="N1503" i="7"/>
  <c r="P1504" i="7" s="1"/>
  <c r="L1677" i="7"/>
  <c r="M1676" i="7"/>
  <c r="O1504" i="7" l="1"/>
  <c r="N1504" i="7"/>
  <c r="P1505" i="7" s="1"/>
  <c r="M1677" i="7"/>
  <c r="L1678" i="7"/>
  <c r="O1505" i="7" l="1"/>
  <c r="N1505" i="7"/>
  <c r="P1506" i="7" s="1"/>
  <c r="M1678" i="7"/>
  <c r="L1679" i="7"/>
  <c r="O1506" i="7" l="1"/>
  <c r="N1506" i="7"/>
  <c r="P1507" i="7" s="1"/>
  <c r="L1680" i="7"/>
  <c r="M1679" i="7"/>
  <c r="O1507" i="7" l="1"/>
  <c r="N1507" i="7"/>
  <c r="P1508" i="7" s="1"/>
  <c r="L1681" i="7"/>
  <c r="M1680" i="7"/>
  <c r="O1508" i="7" l="1"/>
  <c r="N1508" i="7"/>
  <c r="P1509" i="7" s="1"/>
  <c r="L1682" i="7"/>
  <c r="M1681" i="7"/>
  <c r="O1509" i="7" l="1"/>
  <c r="N1509" i="7"/>
  <c r="P1510" i="7" s="1"/>
  <c r="L1683" i="7"/>
  <c r="M1682" i="7"/>
  <c r="O1510" i="7" l="1"/>
  <c r="N1510" i="7"/>
  <c r="P1511" i="7" s="1"/>
  <c r="M1683" i="7"/>
  <c r="L1684" i="7"/>
  <c r="O1511" i="7" l="1"/>
  <c r="N1511" i="7"/>
  <c r="P1512" i="7" s="1"/>
  <c r="L1685" i="7"/>
  <c r="M1684" i="7"/>
  <c r="O1512" i="7" l="1"/>
  <c r="N1512" i="7"/>
  <c r="P1513" i="7" s="1"/>
  <c r="M1685" i="7"/>
  <c r="L1686" i="7"/>
  <c r="O1513" i="7" l="1"/>
  <c r="N1513" i="7"/>
  <c r="P1514" i="7" s="1"/>
  <c r="M1686" i="7"/>
  <c r="L1687" i="7"/>
  <c r="O1514" i="7" l="1"/>
  <c r="N1514" i="7"/>
  <c r="P1515" i="7" s="1"/>
  <c r="L1688" i="7"/>
  <c r="M1687" i="7"/>
  <c r="O1515" i="7" l="1"/>
  <c r="N1515" i="7"/>
  <c r="P1516" i="7" s="1"/>
  <c r="L1689" i="7"/>
  <c r="M1688" i="7"/>
  <c r="O1516" i="7" l="1"/>
  <c r="N1516" i="7"/>
  <c r="P1517" i="7" s="1"/>
  <c r="L1690" i="7"/>
  <c r="M1689" i="7"/>
  <c r="O1517" i="7" l="1"/>
  <c r="N1517" i="7"/>
  <c r="P1518" i="7" s="1"/>
  <c r="L1691" i="7"/>
  <c r="M1690" i="7"/>
  <c r="O1518" i="7" l="1"/>
  <c r="N1518" i="7"/>
  <c r="P1519" i="7" s="1"/>
  <c r="M1691" i="7"/>
  <c r="L1692" i="7"/>
  <c r="O1519" i="7" l="1"/>
  <c r="N1519" i="7"/>
  <c r="P1520" i="7" s="1"/>
  <c r="M1692" i="7"/>
  <c r="L1693" i="7"/>
  <c r="O1520" i="7" l="1"/>
  <c r="N1520" i="7"/>
  <c r="P1521" i="7" s="1"/>
  <c r="M1693" i="7"/>
  <c r="L1694" i="7"/>
  <c r="O1521" i="7" l="1"/>
  <c r="N1521" i="7"/>
  <c r="P1522" i="7" s="1"/>
  <c r="M1694" i="7"/>
  <c r="L1695" i="7"/>
  <c r="O1522" i="7" l="1"/>
  <c r="N1522" i="7"/>
  <c r="P1523" i="7" s="1"/>
  <c r="L1696" i="7"/>
  <c r="M1695" i="7"/>
  <c r="O1523" i="7" l="1"/>
  <c r="N1523" i="7"/>
  <c r="P1524" i="7" s="1"/>
  <c r="M1696" i="7"/>
  <c r="L1697" i="7"/>
  <c r="O1524" i="7" l="1"/>
  <c r="N1524" i="7"/>
  <c r="P1525" i="7" s="1"/>
  <c r="L1698" i="7"/>
  <c r="M1697" i="7"/>
  <c r="O1525" i="7" l="1"/>
  <c r="N1525" i="7"/>
  <c r="P1526" i="7" s="1"/>
  <c r="L1699" i="7"/>
  <c r="M1698" i="7"/>
  <c r="O1526" i="7" l="1"/>
  <c r="N1526" i="7"/>
  <c r="P1527" i="7" s="1"/>
  <c r="M1699" i="7"/>
  <c r="L1700" i="7"/>
  <c r="O1527" i="7" l="1"/>
  <c r="N1527" i="7"/>
  <c r="P1528" i="7" s="1"/>
  <c r="M1700" i="7"/>
  <c r="L1701" i="7"/>
  <c r="O1528" i="7" l="1"/>
  <c r="N1528" i="7"/>
  <c r="P1529" i="7" s="1"/>
  <c r="M1701" i="7"/>
  <c r="L1702" i="7"/>
  <c r="O1529" i="7" l="1"/>
  <c r="N1529" i="7"/>
  <c r="P1530" i="7" s="1"/>
  <c r="M1702" i="7"/>
  <c r="L1703" i="7"/>
  <c r="O1530" i="7" l="1"/>
  <c r="N1530" i="7"/>
  <c r="P1531" i="7" s="1"/>
  <c r="L1704" i="7"/>
  <c r="M1703" i="7"/>
  <c r="O1531" i="7" l="1"/>
  <c r="N1531" i="7"/>
  <c r="P1532" i="7" s="1"/>
  <c r="L1705" i="7"/>
  <c r="M1704" i="7"/>
  <c r="O1532" i="7" l="1"/>
  <c r="N1532" i="7"/>
  <c r="P1533" i="7" s="1"/>
  <c r="L1706" i="7"/>
  <c r="M1705" i="7"/>
  <c r="O1533" i="7" l="1"/>
  <c r="N1533" i="7"/>
  <c r="P1534" i="7" s="1"/>
  <c r="L1707" i="7"/>
  <c r="M1706" i="7"/>
  <c r="O1534" i="7" l="1"/>
  <c r="N1534" i="7"/>
  <c r="P1535" i="7" s="1"/>
  <c r="M1707" i="7"/>
  <c r="L1708" i="7"/>
  <c r="O1535" i="7" l="1"/>
  <c r="N1535" i="7"/>
  <c r="P1536" i="7" s="1"/>
  <c r="L1709" i="7"/>
  <c r="M1708" i="7"/>
  <c r="O1536" i="7" l="1"/>
  <c r="N1536" i="7"/>
  <c r="P1537" i="7" s="1"/>
  <c r="M1709" i="7"/>
  <c r="L1710" i="7"/>
  <c r="O1537" i="7" l="1"/>
  <c r="N1537" i="7"/>
  <c r="P1538" i="7" s="1"/>
  <c r="M1710" i="7"/>
  <c r="L1711" i="7"/>
  <c r="O1538" i="7" l="1"/>
  <c r="N1538" i="7"/>
  <c r="P1539" i="7" s="1"/>
  <c r="L1712" i="7"/>
  <c r="M1711" i="7"/>
  <c r="O1539" i="7" l="1"/>
  <c r="N1539" i="7"/>
  <c r="P1540" i="7" s="1"/>
  <c r="L1713" i="7"/>
  <c r="M1712" i="7"/>
  <c r="O1540" i="7" l="1"/>
  <c r="N1540" i="7"/>
  <c r="P1541" i="7" s="1"/>
  <c r="L1714" i="7"/>
  <c r="M1713" i="7"/>
  <c r="O1541" i="7" l="1"/>
  <c r="N1541" i="7"/>
  <c r="P1542" i="7" s="1"/>
  <c r="L1715" i="7"/>
  <c r="M1714" i="7"/>
  <c r="O1542" i="7" l="1"/>
  <c r="N1542" i="7"/>
  <c r="P1543" i="7" s="1"/>
  <c r="M1715" i="7"/>
  <c r="L1716" i="7"/>
  <c r="O1543" i="7" l="1"/>
  <c r="N1543" i="7"/>
  <c r="P1544" i="7" s="1"/>
  <c r="M1716" i="7"/>
  <c r="L1717" i="7"/>
  <c r="O1544" i="7" l="1"/>
  <c r="N1544" i="7"/>
  <c r="P1545" i="7" s="1"/>
  <c r="M1717" i="7"/>
  <c r="L1718" i="7"/>
  <c r="O1545" i="7" l="1"/>
  <c r="N1545" i="7"/>
  <c r="P1546" i="7" s="1"/>
  <c r="M1718" i="7"/>
  <c r="L1719" i="7"/>
  <c r="O1546" i="7" l="1"/>
  <c r="N1546" i="7"/>
  <c r="P1547" i="7" s="1"/>
  <c r="L1720" i="7"/>
  <c r="M1719" i="7"/>
  <c r="O1547" i="7" l="1"/>
  <c r="N1547" i="7"/>
  <c r="P1548" i="7" s="1"/>
  <c r="M1720" i="7"/>
  <c r="L1721" i="7"/>
  <c r="O1548" i="7" l="1"/>
  <c r="N1548" i="7"/>
  <c r="P1549" i="7" s="1"/>
  <c r="L1722" i="7"/>
  <c r="M1721" i="7"/>
  <c r="O1549" i="7" l="1"/>
  <c r="N1549" i="7"/>
  <c r="P1550" i="7" s="1"/>
  <c r="L1723" i="7"/>
  <c r="M1722" i="7"/>
  <c r="O1550" i="7" l="1"/>
  <c r="N1550" i="7"/>
  <c r="P1551" i="7" s="1"/>
  <c r="M1723" i="7"/>
  <c r="L1724" i="7"/>
  <c r="O1551" i="7" l="1"/>
  <c r="N1551" i="7"/>
  <c r="P1552" i="7" s="1"/>
  <c r="L1725" i="7"/>
  <c r="M1724" i="7"/>
  <c r="O1552" i="7" l="1"/>
  <c r="N1552" i="7"/>
  <c r="P1553" i="7" s="1"/>
  <c r="M1725" i="7"/>
  <c r="L1726" i="7"/>
  <c r="O1553" i="7" l="1"/>
  <c r="N1553" i="7"/>
  <c r="P1554" i="7" s="1"/>
  <c r="M1726" i="7"/>
  <c r="L1727" i="7"/>
  <c r="O1554" i="7" l="1"/>
  <c r="N1554" i="7"/>
  <c r="P1555" i="7" s="1"/>
  <c r="L1728" i="7"/>
  <c r="M1727" i="7"/>
  <c r="O1555" i="7" l="1"/>
  <c r="N1555" i="7"/>
  <c r="P1556" i="7" s="1"/>
  <c r="M1728" i="7"/>
  <c r="L1729" i="7"/>
  <c r="O1556" i="7" l="1"/>
  <c r="N1556" i="7"/>
  <c r="P1557" i="7" s="1"/>
  <c r="L1730" i="7"/>
  <c r="M1729" i="7"/>
  <c r="O1557" i="7" l="1"/>
  <c r="N1557" i="7"/>
  <c r="P1558" i="7" s="1"/>
  <c r="L1731" i="7"/>
  <c r="M1730" i="7"/>
  <c r="O1558" i="7" l="1"/>
  <c r="N1558" i="7"/>
  <c r="P1559" i="7" s="1"/>
  <c r="M1731" i="7"/>
  <c r="L1732" i="7"/>
  <c r="O1559" i="7" l="1"/>
  <c r="N1559" i="7"/>
  <c r="P1560" i="7" s="1"/>
  <c r="M1732" i="7"/>
  <c r="L1733" i="7"/>
  <c r="O1560" i="7" l="1"/>
  <c r="N1560" i="7"/>
  <c r="P1561" i="7" s="1"/>
  <c r="M1733" i="7"/>
  <c r="L1734" i="7"/>
  <c r="O1561" i="7" l="1"/>
  <c r="N1561" i="7"/>
  <c r="P1562" i="7" s="1"/>
  <c r="M1734" i="7"/>
  <c r="L1735" i="7"/>
  <c r="O1562" i="7" l="1"/>
  <c r="N1562" i="7"/>
  <c r="P1563" i="7" s="1"/>
  <c r="L1736" i="7"/>
  <c r="M1735" i="7"/>
  <c r="O1563" i="7" l="1"/>
  <c r="N1563" i="7"/>
  <c r="P1564" i="7" s="1"/>
  <c r="M1736" i="7"/>
  <c r="L1737" i="7"/>
  <c r="O1564" i="7" l="1"/>
  <c r="N1564" i="7"/>
  <c r="P1565" i="7" s="1"/>
  <c r="L1738" i="7"/>
  <c r="M1737" i="7"/>
  <c r="O1565" i="7" l="1"/>
  <c r="N1565" i="7"/>
  <c r="P1566" i="7" s="1"/>
  <c r="L1739" i="7"/>
  <c r="M1738" i="7"/>
  <c r="O1566" i="7" l="1"/>
  <c r="N1566" i="7"/>
  <c r="P1567" i="7" s="1"/>
  <c r="M1739" i="7"/>
  <c r="L1740" i="7"/>
  <c r="O1567" i="7" l="1"/>
  <c r="N1567" i="7"/>
  <c r="P1568" i="7" s="1"/>
  <c r="L1741" i="7"/>
  <c r="M1740" i="7"/>
  <c r="O1568" i="7" l="1"/>
  <c r="N1568" i="7"/>
  <c r="P1569" i="7" s="1"/>
  <c r="M1741" i="7"/>
  <c r="L1742" i="7"/>
  <c r="O1569" i="7" l="1"/>
  <c r="N1569" i="7"/>
  <c r="P1570" i="7" s="1"/>
  <c r="M1742" i="7"/>
  <c r="L1743" i="7"/>
  <c r="O1570" i="7" l="1"/>
  <c r="N1570" i="7"/>
  <c r="P1571" i="7" s="1"/>
  <c r="L1744" i="7"/>
  <c r="M1743" i="7"/>
  <c r="O1571" i="7" l="1"/>
  <c r="N1571" i="7"/>
  <c r="P1572" i="7" s="1"/>
  <c r="L1745" i="7"/>
  <c r="M1744" i="7"/>
  <c r="O1572" i="7" l="1"/>
  <c r="N1572" i="7"/>
  <c r="P1573" i="7" s="1"/>
  <c r="L1746" i="7"/>
  <c r="M1745" i="7"/>
  <c r="O1573" i="7" l="1"/>
  <c r="N1573" i="7"/>
  <c r="P1574" i="7" s="1"/>
  <c r="L1747" i="7"/>
  <c r="M1746" i="7"/>
  <c r="O1574" i="7" l="1"/>
  <c r="N1574" i="7"/>
  <c r="P1575" i="7" s="1"/>
  <c r="M1747" i="7"/>
  <c r="L1748" i="7"/>
  <c r="O1575" i="7" l="1"/>
  <c r="N1575" i="7"/>
  <c r="P1576" i="7" s="1"/>
  <c r="L1749" i="7"/>
  <c r="M1748" i="7"/>
  <c r="O1576" i="7" l="1"/>
  <c r="N1576" i="7"/>
  <c r="P1577" i="7" s="1"/>
  <c r="M1749" i="7"/>
  <c r="L1750" i="7"/>
  <c r="O1577" i="7" l="1"/>
  <c r="N1577" i="7"/>
  <c r="P1578" i="7" s="1"/>
  <c r="M1750" i="7"/>
  <c r="L1751" i="7"/>
  <c r="O1578" i="7" l="1"/>
  <c r="N1578" i="7"/>
  <c r="P1579" i="7" s="1"/>
  <c r="L1752" i="7"/>
  <c r="M1751" i="7"/>
  <c r="O1579" i="7" l="1"/>
  <c r="N1579" i="7"/>
  <c r="P1580" i="7" s="1"/>
  <c r="L1753" i="7"/>
  <c r="M1752" i="7"/>
  <c r="O1580" i="7" l="1"/>
  <c r="N1580" i="7"/>
  <c r="P1581" i="7" s="1"/>
  <c r="L1754" i="7"/>
  <c r="M1753" i="7"/>
  <c r="O1581" i="7" l="1"/>
  <c r="N1581" i="7"/>
  <c r="P1582" i="7" s="1"/>
  <c r="L1755" i="7"/>
  <c r="M1754" i="7"/>
  <c r="O1582" i="7" l="1"/>
  <c r="N1582" i="7"/>
  <c r="P1583" i="7" s="1"/>
  <c r="M1755" i="7"/>
  <c r="L1756" i="7"/>
  <c r="O1583" i="7" l="1"/>
  <c r="N1583" i="7"/>
  <c r="P1584" i="7" s="1"/>
  <c r="L1757" i="7"/>
  <c r="M1756" i="7"/>
  <c r="O1584" i="7" l="1"/>
  <c r="N1584" i="7"/>
  <c r="P1585" i="7" s="1"/>
  <c r="M1757" i="7"/>
  <c r="L1758" i="7"/>
  <c r="O1585" i="7" l="1"/>
  <c r="N1585" i="7"/>
  <c r="P1586" i="7" s="1"/>
  <c r="M1758" i="7"/>
  <c r="L1759" i="7"/>
  <c r="O1586" i="7" l="1"/>
  <c r="N1586" i="7"/>
  <c r="P1587" i="7" s="1"/>
  <c r="L1760" i="7"/>
  <c r="M1759" i="7"/>
  <c r="O1587" i="7" l="1"/>
  <c r="N1587" i="7"/>
  <c r="P1588" i="7" s="1"/>
  <c r="M1760" i="7"/>
  <c r="L1761" i="7"/>
  <c r="O1588" i="7" l="1"/>
  <c r="N1588" i="7"/>
  <c r="P1589" i="7" s="1"/>
  <c r="L1762" i="7"/>
  <c r="M1761" i="7"/>
  <c r="O1589" i="7" l="1"/>
  <c r="N1589" i="7"/>
  <c r="P1590" i="7" s="1"/>
  <c r="L1763" i="7"/>
  <c r="M1762" i="7"/>
  <c r="O1590" i="7" l="1"/>
  <c r="N1590" i="7"/>
  <c r="P1591" i="7" s="1"/>
  <c r="M1763" i="7"/>
  <c r="L1764" i="7"/>
  <c r="O1591" i="7" l="1"/>
  <c r="N1591" i="7"/>
  <c r="P1592" i="7" s="1"/>
  <c r="L1765" i="7"/>
  <c r="M1764" i="7"/>
  <c r="O1592" i="7" l="1"/>
  <c r="N1592" i="7"/>
  <c r="P1593" i="7" s="1"/>
  <c r="M1765" i="7"/>
  <c r="L1766" i="7"/>
  <c r="O1593" i="7" l="1"/>
  <c r="N1593" i="7"/>
  <c r="P1594" i="7" s="1"/>
  <c r="M1766" i="7"/>
  <c r="L1767" i="7"/>
  <c r="O1594" i="7" l="1"/>
  <c r="N1594" i="7"/>
  <c r="P1595" i="7" s="1"/>
  <c r="L1768" i="7"/>
  <c r="M1767" i="7"/>
  <c r="O1595" i="7" l="1"/>
  <c r="N1595" i="7"/>
  <c r="P1596" i="7" s="1"/>
  <c r="M1768" i="7"/>
  <c r="L1769" i="7"/>
  <c r="O1596" i="7" l="1"/>
  <c r="N1596" i="7"/>
  <c r="P1597" i="7" s="1"/>
  <c r="L1770" i="7"/>
  <c r="M1769" i="7"/>
  <c r="O1597" i="7" l="1"/>
  <c r="N1597" i="7"/>
  <c r="P1598" i="7" s="1"/>
  <c r="L1771" i="7"/>
  <c r="M1770" i="7"/>
  <c r="O1598" i="7" l="1"/>
  <c r="N1598" i="7"/>
  <c r="P1599" i="7" s="1"/>
  <c r="M1771" i="7"/>
  <c r="L1772" i="7"/>
  <c r="O1599" i="7" l="1"/>
  <c r="N1599" i="7"/>
  <c r="P1600" i="7" s="1"/>
  <c r="L1773" i="7"/>
  <c r="M1772" i="7"/>
  <c r="O1600" i="7" l="1"/>
  <c r="N1600" i="7"/>
  <c r="P1601" i="7" s="1"/>
  <c r="M1773" i="7"/>
  <c r="L1774" i="7"/>
  <c r="O1601" i="7" l="1"/>
  <c r="N1601" i="7"/>
  <c r="P1602" i="7" s="1"/>
  <c r="M1774" i="7"/>
  <c r="L1775" i="7"/>
  <c r="O1602" i="7" l="1"/>
  <c r="N1602" i="7"/>
  <c r="P1603" i="7" s="1"/>
  <c r="L1776" i="7"/>
  <c r="M1775" i="7"/>
  <c r="O1603" i="7" l="1"/>
  <c r="N1603" i="7"/>
  <c r="P1604" i="7" s="1"/>
  <c r="M1776" i="7"/>
  <c r="L1777" i="7"/>
  <c r="O1604" i="7" l="1"/>
  <c r="N1604" i="7"/>
  <c r="P1605" i="7" s="1"/>
  <c r="L1778" i="7"/>
  <c r="M1777" i="7"/>
  <c r="O1605" i="7" l="1"/>
  <c r="N1605" i="7"/>
  <c r="P1606" i="7" s="1"/>
  <c r="L1779" i="7"/>
  <c r="M1778" i="7"/>
  <c r="O1606" i="7" l="1"/>
  <c r="N1606" i="7"/>
  <c r="P1607" i="7" s="1"/>
  <c r="M1779" i="7"/>
  <c r="L1780" i="7"/>
  <c r="O1607" i="7" l="1"/>
  <c r="N1607" i="7"/>
  <c r="P1608" i="7" s="1"/>
  <c r="L1781" i="7"/>
  <c r="M1780" i="7"/>
  <c r="O1608" i="7" l="1"/>
  <c r="N1608" i="7"/>
  <c r="P1609" i="7" s="1"/>
  <c r="M1781" i="7"/>
  <c r="L1782" i="7"/>
  <c r="O1609" i="7" l="1"/>
  <c r="N1609" i="7"/>
  <c r="P1610" i="7" s="1"/>
  <c r="M1782" i="7"/>
  <c r="L1783" i="7"/>
  <c r="O1610" i="7" l="1"/>
  <c r="N1610" i="7"/>
  <c r="P1611" i="7" s="1"/>
  <c r="L1784" i="7"/>
  <c r="M1783" i="7"/>
  <c r="O1611" i="7" l="1"/>
  <c r="N1611" i="7"/>
  <c r="P1612" i="7" s="1"/>
  <c r="M1784" i="7"/>
  <c r="L1785" i="7"/>
  <c r="O1612" i="7" l="1"/>
  <c r="N1612" i="7"/>
  <c r="P1613" i="7" s="1"/>
  <c r="L1786" i="7"/>
  <c r="M1785" i="7"/>
  <c r="O1613" i="7" l="1"/>
  <c r="N1613" i="7"/>
  <c r="P1614" i="7" s="1"/>
  <c r="L1787" i="7"/>
  <c r="M1786" i="7"/>
  <c r="O1614" i="7" l="1"/>
  <c r="N1614" i="7"/>
  <c r="P1615" i="7" s="1"/>
  <c r="M1787" i="7"/>
  <c r="L1788" i="7"/>
  <c r="O1615" i="7" l="1"/>
  <c r="N1615" i="7"/>
  <c r="P1616" i="7" s="1"/>
  <c r="L1789" i="7"/>
  <c r="M1788" i="7"/>
  <c r="O1616" i="7" l="1"/>
  <c r="N1616" i="7"/>
  <c r="P1617" i="7" s="1"/>
  <c r="M1789" i="7"/>
  <c r="L1790" i="7"/>
  <c r="O1617" i="7" l="1"/>
  <c r="N1617" i="7"/>
  <c r="P1618" i="7" s="1"/>
  <c r="M1790" i="7"/>
  <c r="L1791" i="7"/>
  <c r="O1618" i="7" l="1"/>
  <c r="N1618" i="7"/>
  <c r="P1619" i="7" s="1"/>
  <c r="L1792" i="7"/>
  <c r="M1791" i="7"/>
  <c r="O1619" i="7" l="1"/>
  <c r="N1619" i="7"/>
  <c r="P1620" i="7" s="1"/>
  <c r="M1792" i="7"/>
  <c r="L1793" i="7"/>
  <c r="O1620" i="7" l="1"/>
  <c r="N1620" i="7"/>
  <c r="P1621" i="7" s="1"/>
  <c r="L1794" i="7"/>
  <c r="M1793" i="7"/>
  <c r="O1621" i="7" l="1"/>
  <c r="N1621" i="7"/>
  <c r="P1622" i="7" s="1"/>
  <c r="L1795" i="7"/>
  <c r="M1794" i="7"/>
  <c r="O1622" i="7" l="1"/>
  <c r="N1622" i="7"/>
  <c r="P1623" i="7" s="1"/>
  <c r="M1795" i="7"/>
  <c r="L1796" i="7"/>
  <c r="O1623" i="7" l="1"/>
  <c r="N1623" i="7"/>
  <c r="P1624" i="7" s="1"/>
  <c r="L1797" i="7"/>
  <c r="M1796" i="7"/>
  <c r="O1624" i="7" l="1"/>
  <c r="N1624" i="7"/>
  <c r="P1625" i="7" s="1"/>
  <c r="M1797" i="7"/>
  <c r="L1798" i="7"/>
  <c r="O1625" i="7" l="1"/>
  <c r="N1625" i="7"/>
  <c r="P1626" i="7" s="1"/>
  <c r="M1798" i="7"/>
  <c r="L1799" i="7"/>
  <c r="O1626" i="7" l="1"/>
  <c r="N1626" i="7"/>
  <c r="P1627" i="7" s="1"/>
  <c r="L1800" i="7"/>
  <c r="M1799" i="7"/>
  <c r="O1627" i="7" l="1"/>
  <c r="N1627" i="7"/>
  <c r="P1628" i="7" s="1"/>
  <c r="M1800" i="7"/>
  <c r="L1801" i="7"/>
  <c r="O1628" i="7" l="1"/>
  <c r="N1628" i="7"/>
  <c r="P1629" i="7" s="1"/>
  <c r="L1802" i="7"/>
  <c r="M1801" i="7"/>
  <c r="O1629" i="7" l="1"/>
  <c r="N1629" i="7"/>
  <c r="P1630" i="7" s="1"/>
  <c r="L1803" i="7"/>
  <c r="M1802" i="7"/>
  <c r="O1630" i="7" l="1"/>
  <c r="N1630" i="7"/>
  <c r="P1631" i="7" s="1"/>
  <c r="M1803" i="7"/>
  <c r="L1804" i="7"/>
  <c r="O1631" i="7" l="1"/>
  <c r="N1631" i="7"/>
  <c r="P1632" i="7" s="1"/>
  <c r="L1805" i="7"/>
  <c r="M1804" i="7"/>
  <c r="O1632" i="7" l="1"/>
  <c r="N1632" i="7"/>
  <c r="P1633" i="7" s="1"/>
  <c r="M1805" i="7"/>
  <c r="L1806" i="7"/>
  <c r="O1633" i="7" l="1"/>
  <c r="N1633" i="7"/>
  <c r="P1634" i="7" s="1"/>
  <c r="M1806" i="7"/>
  <c r="L1807" i="7"/>
  <c r="O1634" i="7" l="1"/>
  <c r="N1634" i="7"/>
  <c r="P1635" i="7" s="1"/>
  <c r="L1808" i="7"/>
  <c r="M1807" i="7"/>
  <c r="O1635" i="7" l="1"/>
  <c r="N1635" i="7"/>
  <c r="P1636" i="7" s="1"/>
  <c r="M1808" i="7"/>
  <c r="L1809" i="7"/>
  <c r="O1636" i="7" l="1"/>
  <c r="N1636" i="7"/>
  <c r="P1637" i="7" s="1"/>
  <c r="L1810" i="7"/>
  <c r="M1809" i="7"/>
  <c r="O1637" i="7" l="1"/>
  <c r="N1637" i="7"/>
  <c r="P1638" i="7" s="1"/>
  <c r="L1811" i="7"/>
  <c r="M1810" i="7"/>
  <c r="O1638" i="7" l="1"/>
  <c r="N1638" i="7"/>
  <c r="P1639" i="7" s="1"/>
  <c r="M1811" i="7"/>
  <c r="L1812" i="7"/>
  <c r="O1639" i="7" l="1"/>
  <c r="N1639" i="7"/>
  <c r="P1640" i="7" s="1"/>
  <c r="L1813" i="7"/>
  <c r="M1812" i="7"/>
  <c r="O1640" i="7" l="1"/>
  <c r="N1640" i="7"/>
  <c r="P1641" i="7" s="1"/>
  <c r="M1813" i="7"/>
  <c r="L1814" i="7"/>
  <c r="O1641" i="7" l="1"/>
  <c r="N1641" i="7"/>
  <c r="P1642" i="7" s="1"/>
  <c r="M1814" i="7"/>
  <c r="L1815" i="7"/>
  <c r="O1642" i="7" l="1"/>
  <c r="N1642" i="7"/>
  <c r="P1643" i="7" s="1"/>
  <c r="L1816" i="7"/>
  <c r="M1815" i="7"/>
  <c r="O1643" i="7" l="1"/>
  <c r="N1643" i="7"/>
  <c r="P1644" i="7" s="1"/>
  <c r="M1816" i="7"/>
  <c r="L1817" i="7"/>
  <c r="O1644" i="7" l="1"/>
  <c r="N1644" i="7"/>
  <c r="P1645" i="7" s="1"/>
  <c r="L1818" i="7"/>
  <c r="M1817" i="7"/>
  <c r="O1645" i="7" l="1"/>
  <c r="N1645" i="7"/>
  <c r="P1646" i="7" s="1"/>
  <c r="L1819" i="7"/>
  <c r="M1818" i="7"/>
  <c r="O1646" i="7" l="1"/>
  <c r="N1646" i="7"/>
  <c r="P1647" i="7" s="1"/>
  <c r="M1819" i="7"/>
  <c r="L1820" i="7"/>
  <c r="O1647" i="7" l="1"/>
  <c r="N1647" i="7"/>
  <c r="P1648" i="7" s="1"/>
  <c r="L1821" i="7"/>
  <c r="M1820" i="7"/>
  <c r="O1648" i="7" l="1"/>
  <c r="N1648" i="7"/>
  <c r="P1649" i="7" s="1"/>
  <c r="M1821" i="7"/>
  <c r="L1822" i="7"/>
  <c r="O1649" i="7" l="1"/>
  <c r="N1649" i="7"/>
  <c r="P1650" i="7" s="1"/>
  <c r="M1822" i="7"/>
  <c r="L1823" i="7"/>
  <c r="O1650" i="7" l="1"/>
  <c r="N1650" i="7"/>
  <c r="P1651" i="7" s="1"/>
  <c r="L1824" i="7"/>
  <c r="M1823" i="7"/>
  <c r="O1651" i="7" l="1"/>
  <c r="N1651" i="7"/>
  <c r="P1652" i="7" s="1"/>
  <c r="M1824" i="7"/>
  <c r="L1825" i="7"/>
  <c r="O1652" i="7" l="1"/>
  <c r="N1652" i="7"/>
  <c r="P1653" i="7" s="1"/>
  <c r="L1826" i="7"/>
  <c r="M1825" i="7"/>
  <c r="O1653" i="7" l="1"/>
  <c r="N1653" i="7"/>
  <c r="P1654" i="7" s="1"/>
  <c r="L1827" i="7"/>
  <c r="M1826" i="7"/>
  <c r="O1654" i="7" l="1"/>
  <c r="N1654" i="7"/>
  <c r="P1655" i="7" s="1"/>
  <c r="M1827" i="7"/>
  <c r="L1828" i="7"/>
  <c r="O1655" i="7" l="1"/>
  <c r="N1655" i="7"/>
  <c r="P1656" i="7" s="1"/>
  <c r="L1829" i="7"/>
  <c r="M1828" i="7"/>
  <c r="O1656" i="7" l="1"/>
  <c r="N1656" i="7"/>
  <c r="P1657" i="7" s="1"/>
  <c r="M1829" i="7"/>
  <c r="L1830" i="7"/>
  <c r="O1657" i="7" l="1"/>
  <c r="N1657" i="7"/>
  <c r="P1658" i="7" s="1"/>
  <c r="M1830" i="7"/>
  <c r="L1831" i="7"/>
  <c r="O1658" i="7" l="1"/>
  <c r="N1658" i="7"/>
  <c r="P1659" i="7" s="1"/>
  <c r="L1832" i="7"/>
  <c r="M1831" i="7"/>
  <c r="O1659" i="7" l="1"/>
  <c r="N1659" i="7"/>
  <c r="P1660" i="7" s="1"/>
  <c r="M1832" i="7"/>
  <c r="L1833" i="7"/>
  <c r="O1660" i="7" l="1"/>
  <c r="N1660" i="7"/>
  <c r="P1661" i="7" s="1"/>
  <c r="L1834" i="7"/>
  <c r="M1833" i="7"/>
  <c r="O1661" i="7" l="1"/>
  <c r="N1661" i="7"/>
  <c r="P1662" i="7" s="1"/>
  <c r="L1835" i="7"/>
  <c r="M1834" i="7"/>
  <c r="O1662" i="7" l="1"/>
  <c r="N1662" i="7"/>
  <c r="P1663" i="7" s="1"/>
  <c r="M1835" i="7"/>
  <c r="L1836" i="7"/>
  <c r="O1663" i="7" l="1"/>
  <c r="N1663" i="7"/>
  <c r="P1664" i="7" s="1"/>
  <c r="L1837" i="7"/>
  <c r="M1836" i="7"/>
  <c r="O1664" i="7" l="1"/>
  <c r="N1664" i="7"/>
  <c r="P1665" i="7" s="1"/>
  <c r="M1837" i="7"/>
  <c r="L1838" i="7"/>
  <c r="O1665" i="7" l="1"/>
  <c r="N1665" i="7"/>
  <c r="P1666" i="7" s="1"/>
  <c r="M1838" i="7"/>
  <c r="L1839" i="7"/>
  <c r="O1666" i="7" l="1"/>
  <c r="N1666" i="7"/>
  <c r="P1667" i="7" s="1"/>
  <c r="L1840" i="7"/>
  <c r="M1839" i="7"/>
  <c r="O1667" i="7" l="1"/>
  <c r="N1667" i="7"/>
  <c r="P1668" i="7" s="1"/>
  <c r="M1840" i="7"/>
  <c r="L1841" i="7"/>
  <c r="O1668" i="7" l="1"/>
  <c r="N1668" i="7"/>
  <c r="P1669" i="7" s="1"/>
  <c r="L1842" i="7"/>
  <c r="M1841" i="7"/>
  <c r="O1669" i="7" l="1"/>
  <c r="N1669" i="7"/>
  <c r="P1670" i="7" s="1"/>
  <c r="L1843" i="7"/>
  <c r="M1842" i="7"/>
  <c r="O1670" i="7" l="1"/>
  <c r="N1670" i="7"/>
  <c r="P1671" i="7" s="1"/>
  <c r="M1843" i="7"/>
  <c r="L1844" i="7"/>
  <c r="O1671" i="7" l="1"/>
  <c r="N1671" i="7"/>
  <c r="P1672" i="7" s="1"/>
  <c r="L1845" i="7"/>
  <c r="M1844" i="7"/>
  <c r="O1672" i="7" l="1"/>
  <c r="N1672" i="7"/>
  <c r="P1673" i="7" s="1"/>
  <c r="M1845" i="7"/>
  <c r="L1846" i="7"/>
  <c r="O1673" i="7" l="1"/>
  <c r="N1673" i="7"/>
  <c r="P1674" i="7" s="1"/>
  <c r="M1846" i="7"/>
  <c r="L1847" i="7"/>
  <c r="O1674" i="7" l="1"/>
  <c r="N1674" i="7"/>
  <c r="P1675" i="7" s="1"/>
  <c r="L1848" i="7"/>
  <c r="M1847" i="7"/>
  <c r="O1675" i="7" l="1"/>
  <c r="N1675" i="7"/>
  <c r="P1676" i="7" s="1"/>
  <c r="M1848" i="7"/>
  <c r="L1849" i="7"/>
  <c r="O1676" i="7" l="1"/>
  <c r="N1676" i="7"/>
  <c r="P1677" i="7" s="1"/>
  <c r="L1850" i="7"/>
  <c r="M1849" i="7"/>
  <c r="O1677" i="7" l="1"/>
  <c r="N1677" i="7"/>
  <c r="P1678" i="7" s="1"/>
  <c r="L1851" i="7"/>
  <c r="M1850" i="7"/>
  <c r="O1678" i="7" l="1"/>
  <c r="N1678" i="7"/>
  <c r="P1679" i="7" s="1"/>
  <c r="M1851" i="7"/>
  <c r="L1852" i="7"/>
  <c r="O1679" i="7" l="1"/>
  <c r="N1679" i="7"/>
  <c r="P1680" i="7" s="1"/>
  <c r="L1853" i="7"/>
  <c r="M1852" i="7"/>
  <c r="O1680" i="7" l="1"/>
  <c r="N1680" i="7"/>
  <c r="P1681" i="7" s="1"/>
  <c r="M1853" i="7"/>
  <c r="L1854" i="7"/>
  <c r="O1681" i="7" l="1"/>
  <c r="N1681" i="7"/>
  <c r="P1682" i="7" s="1"/>
  <c r="L1855" i="7"/>
  <c r="M1854" i="7"/>
  <c r="O1682" i="7" l="1"/>
  <c r="N1682" i="7"/>
  <c r="P1683" i="7" s="1"/>
  <c r="M1855" i="7"/>
  <c r="L1856" i="7"/>
  <c r="O1683" i="7" l="1"/>
  <c r="N1683" i="7"/>
  <c r="P1684" i="7" s="1"/>
  <c r="L1857" i="7"/>
  <c r="M1856" i="7"/>
  <c r="O1684" i="7" l="1"/>
  <c r="N1684" i="7"/>
  <c r="P1685" i="7" s="1"/>
  <c r="M1857" i="7"/>
  <c r="L1858" i="7"/>
  <c r="O1685" i="7" l="1"/>
  <c r="N1685" i="7"/>
  <c r="P1686" i="7" s="1"/>
  <c r="L1859" i="7"/>
  <c r="M1858" i="7"/>
  <c r="O1686" i="7" l="1"/>
  <c r="N1686" i="7"/>
  <c r="P1687" i="7" s="1"/>
  <c r="L1860" i="7"/>
  <c r="M1859" i="7"/>
  <c r="O1687" i="7" l="1"/>
  <c r="N1687" i="7"/>
  <c r="P1688" i="7" s="1"/>
  <c r="M1860" i="7"/>
  <c r="L1861" i="7"/>
  <c r="O1688" i="7" l="1"/>
  <c r="N1688" i="7"/>
  <c r="P1689" i="7" s="1"/>
  <c r="L1862" i="7"/>
  <c r="M1861" i="7"/>
  <c r="O1689" i="7" l="1"/>
  <c r="N1689" i="7"/>
  <c r="P1690" i="7" s="1"/>
  <c r="L1863" i="7"/>
  <c r="M1862" i="7"/>
  <c r="O1690" i="7" l="1"/>
  <c r="N1690" i="7"/>
  <c r="P1691" i="7" s="1"/>
  <c r="M1863" i="7"/>
  <c r="L1864" i="7"/>
  <c r="O1691" i="7" l="1"/>
  <c r="N1691" i="7"/>
  <c r="P1692" i="7" s="1"/>
  <c r="L1865" i="7"/>
  <c r="M1864" i="7"/>
  <c r="O1692" i="7" l="1"/>
  <c r="N1692" i="7"/>
  <c r="P1693" i="7" s="1"/>
  <c r="M1865" i="7"/>
  <c r="L1866" i="7"/>
  <c r="O1693" i="7" l="1"/>
  <c r="N1693" i="7"/>
  <c r="P1694" i="7" s="1"/>
  <c r="L1867" i="7"/>
  <c r="M1866" i="7"/>
  <c r="O1694" i="7" l="1"/>
  <c r="N1694" i="7"/>
  <c r="P1695" i="7" s="1"/>
  <c r="L1868" i="7"/>
  <c r="M1867" i="7"/>
  <c r="O1695" i="7" l="1"/>
  <c r="N1695" i="7"/>
  <c r="P1696" i="7" s="1"/>
  <c r="M1868" i="7"/>
  <c r="L1869" i="7"/>
  <c r="O1696" i="7" l="1"/>
  <c r="N1696" i="7"/>
  <c r="P1697" i="7" s="1"/>
  <c r="L1870" i="7"/>
  <c r="M1869" i="7"/>
  <c r="O1697" i="7" l="1"/>
  <c r="N1697" i="7"/>
  <c r="P1698" i="7" s="1"/>
  <c r="L1871" i="7"/>
  <c r="M1870" i="7"/>
  <c r="O1698" i="7" l="1"/>
  <c r="N1698" i="7"/>
  <c r="P1699" i="7" s="1"/>
  <c r="M1871" i="7"/>
  <c r="L1872" i="7"/>
  <c r="O1699" i="7" l="1"/>
  <c r="N1699" i="7"/>
  <c r="P1700" i="7" s="1"/>
  <c r="L1873" i="7"/>
  <c r="M1872" i="7"/>
  <c r="O1700" i="7" l="1"/>
  <c r="N1700" i="7"/>
  <c r="P1701" i="7" s="1"/>
  <c r="M1873" i="7"/>
  <c r="L1874" i="7"/>
  <c r="O1701" i="7" l="1"/>
  <c r="N1701" i="7"/>
  <c r="P1702" i="7" s="1"/>
  <c r="L1875" i="7"/>
  <c r="M1874" i="7"/>
  <c r="O1702" i="7" l="1"/>
  <c r="N1702" i="7"/>
  <c r="P1703" i="7" s="1"/>
  <c r="L1876" i="7"/>
  <c r="M1875" i="7"/>
  <c r="O1703" i="7" l="1"/>
  <c r="N1703" i="7"/>
  <c r="P1704" i="7" s="1"/>
  <c r="M1876" i="7"/>
  <c r="L1877" i="7"/>
  <c r="O1704" i="7" l="1"/>
  <c r="N1704" i="7"/>
  <c r="P1705" i="7" s="1"/>
  <c r="L1878" i="7"/>
  <c r="M1877" i="7"/>
  <c r="O1705" i="7" l="1"/>
  <c r="N1705" i="7"/>
  <c r="P1706" i="7" s="1"/>
  <c r="L1879" i="7"/>
  <c r="M1878" i="7"/>
  <c r="O1706" i="7" l="1"/>
  <c r="N1706" i="7"/>
  <c r="P1707" i="7" s="1"/>
  <c r="M1879" i="7"/>
  <c r="L1880" i="7"/>
  <c r="O1707" i="7" l="1"/>
  <c r="N1707" i="7"/>
  <c r="P1708" i="7" s="1"/>
  <c r="L1881" i="7"/>
  <c r="M1880" i="7"/>
  <c r="O1708" i="7" l="1"/>
  <c r="N1708" i="7"/>
  <c r="P1709" i="7" s="1"/>
  <c r="M1881" i="7"/>
  <c r="L1882" i="7"/>
  <c r="O1709" i="7" l="1"/>
  <c r="N1709" i="7"/>
  <c r="P1710" i="7" s="1"/>
  <c r="L1883" i="7"/>
  <c r="M1882" i="7"/>
  <c r="O1710" i="7" l="1"/>
  <c r="N1710" i="7"/>
  <c r="P1711" i="7" s="1"/>
  <c r="L1884" i="7"/>
  <c r="M1883" i="7"/>
  <c r="O1711" i="7" l="1"/>
  <c r="N1711" i="7"/>
  <c r="P1712" i="7" s="1"/>
  <c r="M1884" i="7"/>
  <c r="L1885" i="7"/>
  <c r="O1712" i="7" l="1"/>
  <c r="N1712" i="7"/>
  <c r="P1713" i="7" s="1"/>
  <c r="L1886" i="7"/>
  <c r="M1885" i="7"/>
  <c r="O1713" i="7" l="1"/>
  <c r="N1713" i="7"/>
  <c r="P1714" i="7" s="1"/>
  <c r="L1887" i="7"/>
  <c r="M1886" i="7"/>
  <c r="O1714" i="7" l="1"/>
  <c r="N1714" i="7"/>
  <c r="P1715" i="7" s="1"/>
  <c r="M1887" i="7"/>
  <c r="L1888" i="7"/>
  <c r="O1715" i="7" l="1"/>
  <c r="N1715" i="7"/>
  <c r="P1716" i="7" s="1"/>
  <c r="L1889" i="7"/>
  <c r="M1888" i="7"/>
  <c r="O1716" i="7" l="1"/>
  <c r="N1716" i="7"/>
  <c r="P1717" i="7" s="1"/>
  <c r="M1889" i="7"/>
  <c r="L1890" i="7"/>
  <c r="O1717" i="7" l="1"/>
  <c r="N1717" i="7"/>
  <c r="P1718" i="7" s="1"/>
  <c r="L1891" i="7"/>
  <c r="M1890" i="7"/>
  <c r="O1718" i="7" l="1"/>
  <c r="N1718" i="7"/>
  <c r="P1719" i="7" s="1"/>
  <c r="L1892" i="7"/>
  <c r="M1891" i="7"/>
  <c r="O1719" i="7" l="1"/>
  <c r="N1719" i="7"/>
  <c r="P1720" i="7" s="1"/>
  <c r="M1892" i="7"/>
  <c r="L1893" i="7"/>
  <c r="O1720" i="7" l="1"/>
  <c r="N1720" i="7"/>
  <c r="P1721" i="7" s="1"/>
  <c r="L1894" i="7"/>
  <c r="M1893" i="7"/>
  <c r="O1721" i="7" l="1"/>
  <c r="N1721" i="7"/>
  <c r="P1722" i="7" s="1"/>
  <c r="L1895" i="7"/>
  <c r="M1894" i="7"/>
  <c r="O1722" i="7" l="1"/>
  <c r="N1722" i="7"/>
  <c r="P1723" i="7" s="1"/>
  <c r="M1895" i="7"/>
  <c r="L1896" i="7"/>
  <c r="O1723" i="7" l="1"/>
  <c r="N1723" i="7"/>
  <c r="P1724" i="7" s="1"/>
  <c r="L1897" i="7"/>
  <c r="M1896" i="7"/>
  <c r="O1724" i="7" l="1"/>
  <c r="N1724" i="7"/>
  <c r="P1725" i="7" s="1"/>
  <c r="M1897" i="7"/>
  <c r="L1898" i="7"/>
  <c r="O1725" i="7" l="1"/>
  <c r="N1725" i="7"/>
  <c r="P1726" i="7" s="1"/>
  <c r="L1899" i="7"/>
  <c r="M1898" i="7"/>
  <c r="O1726" i="7" l="1"/>
  <c r="N1726" i="7"/>
  <c r="P1727" i="7" s="1"/>
  <c r="L1900" i="7"/>
  <c r="M1899" i="7"/>
  <c r="O1727" i="7" l="1"/>
  <c r="N1727" i="7"/>
  <c r="P1728" i="7" s="1"/>
  <c r="M1900" i="7"/>
  <c r="L1901" i="7"/>
  <c r="O1728" i="7" l="1"/>
  <c r="N1728" i="7"/>
  <c r="P1729" i="7" s="1"/>
  <c r="L1902" i="7"/>
  <c r="M1901" i="7"/>
  <c r="O1729" i="7" l="1"/>
  <c r="N1729" i="7"/>
  <c r="P1730" i="7" s="1"/>
  <c r="M1902" i="7"/>
  <c r="L1903" i="7"/>
  <c r="O1730" i="7" l="1"/>
  <c r="N1730" i="7"/>
  <c r="P1731" i="7" s="1"/>
  <c r="M1903" i="7"/>
  <c r="L1904" i="7"/>
  <c r="O1731" i="7" l="1"/>
  <c r="N1731" i="7"/>
  <c r="P1732" i="7" s="1"/>
  <c r="L1905" i="7"/>
  <c r="M1904" i="7"/>
  <c r="O1732" i="7" l="1"/>
  <c r="N1732" i="7"/>
  <c r="P1733" i="7" s="1"/>
  <c r="M1905" i="7"/>
  <c r="L1906" i="7"/>
  <c r="O1733" i="7" l="1"/>
  <c r="N1733" i="7"/>
  <c r="P1734" i="7" s="1"/>
  <c r="M1906" i="7"/>
  <c r="L1907" i="7"/>
  <c r="O1734" i="7" l="1"/>
  <c r="N1734" i="7"/>
  <c r="P1735" i="7" s="1"/>
  <c r="L1908" i="7"/>
  <c r="M1907" i="7"/>
  <c r="O1735" i="7" l="1"/>
  <c r="N1735" i="7"/>
  <c r="P1736" i="7" s="1"/>
  <c r="M1908" i="7"/>
  <c r="L1909" i="7"/>
  <c r="O1736" i="7" l="1"/>
  <c r="N1736" i="7"/>
  <c r="P1737" i="7" s="1"/>
  <c r="L1910" i="7"/>
  <c r="M1909" i="7"/>
  <c r="O1737" i="7" l="1"/>
  <c r="N1737" i="7"/>
  <c r="P1738" i="7" s="1"/>
  <c r="M1910" i="7"/>
  <c r="L1911" i="7"/>
  <c r="O1738" i="7" l="1"/>
  <c r="N1738" i="7"/>
  <c r="P1739" i="7" s="1"/>
  <c r="M1911" i="7"/>
  <c r="L1912" i="7"/>
  <c r="O1739" i="7" l="1"/>
  <c r="N1739" i="7"/>
  <c r="P1740" i="7" s="1"/>
  <c r="L1913" i="7"/>
  <c r="M1912" i="7"/>
  <c r="O1740" i="7" l="1"/>
  <c r="N1740" i="7"/>
  <c r="P1741" i="7" s="1"/>
  <c r="M1913" i="7"/>
  <c r="L1914" i="7"/>
  <c r="O1741" i="7" l="1"/>
  <c r="N1741" i="7"/>
  <c r="P1742" i="7" s="1"/>
  <c r="L1915" i="7"/>
  <c r="M1914" i="7"/>
  <c r="O1742" i="7" l="1"/>
  <c r="N1742" i="7"/>
  <c r="P1743" i="7" s="1"/>
  <c r="L1916" i="7"/>
  <c r="M1915" i="7"/>
  <c r="O1743" i="7" l="1"/>
  <c r="N1743" i="7"/>
  <c r="P1744" i="7" s="1"/>
  <c r="M1916" i="7"/>
  <c r="L1917" i="7"/>
  <c r="O1744" i="7" l="1"/>
  <c r="N1744" i="7"/>
  <c r="P1745" i="7" s="1"/>
  <c r="L1918" i="7"/>
  <c r="M1917" i="7"/>
  <c r="O1745" i="7" l="1"/>
  <c r="N1745" i="7"/>
  <c r="P1746" i="7" s="1"/>
  <c r="L1919" i="7"/>
  <c r="M1918" i="7"/>
  <c r="O1746" i="7" l="1"/>
  <c r="N1746" i="7"/>
  <c r="P1747" i="7" s="1"/>
  <c r="M1919" i="7"/>
  <c r="L1920" i="7"/>
  <c r="O1747" i="7" l="1"/>
  <c r="N1747" i="7"/>
  <c r="P1748" i="7" s="1"/>
  <c r="L1921" i="7"/>
  <c r="M1920" i="7"/>
  <c r="O1748" i="7" l="1"/>
  <c r="N1748" i="7"/>
  <c r="P1749" i="7" s="1"/>
  <c r="M1921" i="7"/>
  <c r="L1922" i="7"/>
  <c r="O1749" i="7" l="1"/>
  <c r="N1749" i="7"/>
  <c r="P1750" i="7" s="1"/>
  <c r="L1923" i="7"/>
  <c r="M1922" i="7"/>
  <c r="O1750" i="7" l="1"/>
  <c r="N1750" i="7"/>
  <c r="P1751" i="7" s="1"/>
  <c r="L1924" i="7"/>
  <c r="M1923" i="7"/>
  <c r="O1751" i="7" l="1"/>
  <c r="N1751" i="7"/>
  <c r="P1752" i="7" s="1"/>
  <c r="M1924" i="7"/>
  <c r="L1925" i="7"/>
  <c r="O1752" i="7" l="1"/>
  <c r="N1752" i="7"/>
  <c r="P1753" i="7" s="1"/>
  <c r="L1926" i="7"/>
  <c r="M1925" i="7"/>
  <c r="O1753" i="7" l="1"/>
  <c r="N1753" i="7"/>
  <c r="P1754" i="7" s="1"/>
  <c r="L1927" i="7"/>
  <c r="M1926" i="7"/>
  <c r="O1754" i="7" l="1"/>
  <c r="N1754" i="7"/>
  <c r="P1755" i="7" s="1"/>
  <c r="M1927" i="7"/>
  <c r="L1928" i="7"/>
  <c r="O1755" i="7" l="1"/>
  <c r="N1755" i="7"/>
  <c r="P1756" i="7" s="1"/>
  <c r="L1929" i="7"/>
  <c r="M1928" i="7"/>
  <c r="O1756" i="7" l="1"/>
  <c r="N1756" i="7"/>
  <c r="P1757" i="7" s="1"/>
  <c r="M1929" i="7"/>
  <c r="L1930" i="7"/>
  <c r="O1757" i="7" l="1"/>
  <c r="N1757" i="7"/>
  <c r="P1758" i="7" s="1"/>
  <c r="L1931" i="7"/>
  <c r="M1930" i="7"/>
  <c r="O1758" i="7" l="1"/>
  <c r="N1758" i="7"/>
  <c r="P1759" i="7" s="1"/>
  <c r="L1932" i="7"/>
  <c r="M1931" i="7"/>
  <c r="O1759" i="7" l="1"/>
  <c r="N1759" i="7"/>
  <c r="P1760" i="7" s="1"/>
  <c r="M1932" i="7"/>
  <c r="L1933" i="7"/>
  <c r="O1760" i="7" l="1"/>
  <c r="N1760" i="7"/>
  <c r="P1761" i="7" s="1"/>
  <c r="L1934" i="7"/>
  <c r="M1933" i="7"/>
  <c r="O1761" i="7" l="1"/>
  <c r="N1761" i="7"/>
  <c r="P1762" i="7" s="1"/>
  <c r="L1935" i="7"/>
  <c r="M1934" i="7"/>
  <c r="O1762" i="7" l="1"/>
  <c r="N1762" i="7"/>
  <c r="P1763" i="7" s="1"/>
  <c r="M1935" i="7"/>
  <c r="L1936" i="7"/>
  <c r="O1763" i="7" l="1"/>
  <c r="N1763" i="7"/>
  <c r="P1764" i="7" s="1"/>
  <c r="L1937" i="7"/>
  <c r="M1936" i="7"/>
  <c r="O1764" i="7" l="1"/>
  <c r="N1764" i="7"/>
  <c r="P1765" i="7" s="1"/>
  <c r="M1937" i="7"/>
  <c r="L1938" i="7"/>
  <c r="O1765" i="7" l="1"/>
  <c r="N1765" i="7"/>
  <c r="P1766" i="7" s="1"/>
  <c r="L1939" i="7"/>
  <c r="M1938" i="7"/>
  <c r="O1766" i="7" l="1"/>
  <c r="N1766" i="7"/>
  <c r="P1767" i="7" s="1"/>
  <c r="L1940" i="7"/>
  <c r="M1939" i="7"/>
  <c r="O1767" i="7" l="1"/>
  <c r="N1767" i="7"/>
  <c r="P1768" i="7" s="1"/>
  <c r="L1941" i="7"/>
  <c r="M1940" i="7"/>
  <c r="O1768" i="7" l="1"/>
  <c r="N1768" i="7"/>
  <c r="P1769" i="7" s="1"/>
  <c r="L1942" i="7"/>
  <c r="M1941" i="7"/>
  <c r="O1769" i="7" l="1"/>
  <c r="N1769" i="7"/>
  <c r="P1770" i="7" s="1"/>
  <c r="L1943" i="7"/>
  <c r="M1942" i="7"/>
  <c r="O1770" i="7" l="1"/>
  <c r="N1770" i="7"/>
  <c r="P1771" i="7" s="1"/>
  <c r="M1943" i="7"/>
  <c r="L1944" i="7"/>
  <c r="O1771" i="7" l="1"/>
  <c r="N1771" i="7"/>
  <c r="P1772" i="7" s="1"/>
  <c r="L1945" i="7"/>
  <c r="M1944" i="7"/>
  <c r="O1772" i="7" l="1"/>
  <c r="N1772" i="7"/>
  <c r="P1773" i="7" s="1"/>
  <c r="M1945" i="7"/>
  <c r="L1946" i="7"/>
  <c r="O1773" i="7" l="1"/>
  <c r="N1773" i="7"/>
  <c r="P1774" i="7" s="1"/>
  <c r="M1946" i="7"/>
  <c r="L1947" i="7"/>
  <c r="O1774" i="7" l="1"/>
  <c r="N1774" i="7"/>
  <c r="P1775" i="7" s="1"/>
  <c r="L1948" i="7"/>
  <c r="M1947" i="7"/>
  <c r="O1775" i="7" l="1"/>
  <c r="N1775" i="7"/>
  <c r="P1776" i="7" s="1"/>
  <c r="M1948" i="7"/>
  <c r="L1949" i="7"/>
  <c r="O1776" i="7" l="1"/>
  <c r="N1776" i="7"/>
  <c r="P1777" i="7" s="1"/>
  <c r="L1950" i="7"/>
  <c r="M1949" i="7"/>
  <c r="O1777" i="7" l="1"/>
  <c r="N1777" i="7"/>
  <c r="P1778" i="7" s="1"/>
  <c r="L1951" i="7"/>
  <c r="M1950" i="7"/>
  <c r="O1778" i="7" l="1"/>
  <c r="N1778" i="7"/>
  <c r="P1779" i="7" s="1"/>
  <c r="M1951" i="7"/>
  <c r="L1952" i="7"/>
  <c r="O1779" i="7" l="1"/>
  <c r="N1779" i="7"/>
  <c r="P1780" i="7" s="1"/>
  <c r="L1953" i="7"/>
  <c r="M1952" i="7"/>
  <c r="O1780" i="7" l="1"/>
  <c r="N1780" i="7"/>
  <c r="P1781" i="7" s="1"/>
  <c r="L1954" i="7"/>
  <c r="M1953" i="7"/>
  <c r="O1781" i="7" l="1"/>
  <c r="N1781" i="7"/>
  <c r="P1782" i="7" s="1"/>
  <c r="M1954" i="7"/>
  <c r="L1955" i="7"/>
  <c r="O1782" i="7" l="1"/>
  <c r="N1782" i="7"/>
  <c r="P1783" i="7" s="1"/>
  <c r="L1956" i="7"/>
  <c r="M1955" i="7"/>
  <c r="O1783" i="7" l="1"/>
  <c r="N1783" i="7"/>
  <c r="P1784" i="7" s="1"/>
  <c r="M1956" i="7"/>
  <c r="L1957" i="7"/>
  <c r="O1784" i="7" l="1"/>
  <c r="N1784" i="7"/>
  <c r="P1785" i="7" s="1"/>
  <c r="L1958" i="7"/>
  <c r="M1957" i="7"/>
  <c r="O1785" i="7" l="1"/>
  <c r="N1785" i="7"/>
  <c r="P1786" i="7" s="1"/>
  <c r="L1959" i="7"/>
  <c r="M1958" i="7"/>
  <c r="O1786" i="7" l="1"/>
  <c r="N1786" i="7"/>
  <c r="P1787" i="7" s="1"/>
  <c r="M1959" i="7"/>
  <c r="L1960" i="7"/>
  <c r="O1787" i="7" l="1"/>
  <c r="N1787" i="7"/>
  <c r="P1788" i="7" s="1"/>
  <c r="L1961" i="7"/>
  <c r="M1960" i="7"/>
  <c r="O1788" i="7" l="1"/>
  <c r="N1788" i="7"/>
  <c r="P1789" i="7" s="1"/>
  <c r="L1962" i="7"/>
  <c r="M1961" i="7"/>
  <c r="O1789" i="7" l="1"/>
  <c r="N1789" i="7"/>
  <c r="P1790" i="7" s="1"/>
  <c r="M1962" i="7"/>
  <c r="L1963" i="7"/>
  <c r="O1790" i="7" l="1"/>
  <c r="N1790" i="7"/>
  <c r="P1791" i="7" s="1"/>
  <c r="L1964" i="7"/>
  <c r="M1963" i="7"/>
  <c r="O1791" i="7" l="1"/>
  <c r="N1791" i="7"/>
  <c r="P1792" i="7" s="1"/>
  <c r="M1964" i="7"/>
  <c r="L1965" i="7"/>
  <c r="O1792" i="7" l="1"/>
  <c r="N1792" i="7"/>
  <c r="P1793" i="7" s="1"/>
  <c r="L1966" i="7"/>
  <c r="M1965" i="7"/>
  <c r="O1793" i="7" l="1"/>
  <c r="N1793" i="7"/>
  <c r="P1794" i="7" s="1"/>
  <c r="L1967" i="7"/>
  <c r="M1966" i="7"/>
  <c r="O1794" i="7" l="1"/>
  <c r="N1794" i="7"/>
  <c r="P1795" i="7" s="1"/>
  <c r="M1967" i="7"/>
  <c r="L1968" i="7"/>
  <c r="O1795" i="7" l="1"/>
  <c r="N1795" i="7"/>
  <c r="P1796" i="7" s="1"/>
  <c r="L1969" i="7"/>
  <c r="M1968" i="7"/>
  <c r="O1796" i="7" l="1"/>
  <c r="N1796" i="7"/>
  <c r="P1797" i="7" s="1"/>
  <c r="M1969" i="7"/>
  <c r="L1970" i="7"/>
  <c r="O1797" i="7" l="1"/>
  <c r="N1797" i="7"/>
  <c r="P1798" i="7" s="1"/>
  <c r="M1970" i="7"/>
  <c r="L1971" i="7"/>
  <c r="O1798" i="7" l="1"/>
  <c r="N1798" i="7"/>
  <c r="P1799" i="7" s="1"/>
  <c r="L1972" i="7"/>
  <c r="M1971" i="7"/>
  <c r="O1799" i="7" l="1"/>
  <c r="N1799" i="7"/>
  <c r="P1800" i="7" s="1"/>
  <c r="M1972" i="7"/>
  <c r="L1973" i="7"/>
  <c r="O1800" i="7" l="1"/>
  <c r="N1800" i="7"/>
  <c r="P1801" i="7" s="1"/>
  <c r="M1973" i="7"/>
  <c r="L1974" i="7"/>
  <c r="O1801" i="7" l="1"/>
  <c r="N1801" i="7"/>
  <c r="P1802" i="7" s="1"/>
  <c r="L1975" i="7"/>
  <c r="M1974" i="7"/>
  <c r="O1802" i="7" l="1"/>
  <c r="N1802" i="7"/>
  <c r="P1803" i="7" s="1"/>
  <c r="M1975" i="7"/>
  <c r="L1976" i="7"/>
  <c r="O1803" i="7" l="1"/>
  <c r="N1803" i="7"/>
  <c r="P1804" i="7" s="1"/>
  <c r="L1977" i="7"/>
  <c r="M1976" i="7"/>
  <c r="O1804" i="7" l="1"/>
  <c r="N1804" i="7"/>
  <c r="P1805" i="7" s="1"/>
  <c r="M1977" i="7"/>
  <c r="L1978" i="7"/>
  <c r="O1805" i="7" l="1"/>
  <c r="N1805" i="7"/>
  <c r="P1806" i="7" s="1"/>
  <c r="M1978" i="7"/>
  <c r="L1979" i="7"/>
  <c r="O1806" i="7" l="1"/>
  <c r="N1806" i="7"/>
  <c r="P1807" i="7" s="1"/>
  <c r="L1980" i="7"/>
  <c r="M1979" i="7"/>
  <c r="O1807" i="7" l="1"/>
  <c r="N1807" i="7"/>
  <c r="P1808" i="7" s="1"/>
  <c r="M1980" i="7"/>
  <c r="L1981" i="7"/>
  <c r="O1808" i="7" l="1"/>
  <c r="N1808" i="7"/>
  <c r="P1809" i="7" s="1"/>
  <c r="L1982" i="7"/>
  <c r="M1981" i="7"/>
  <c r="O1809" i="7" l="1"/>
  <c r="N1809" i="7"/>
  <c r="P1810" i="7" s="1"/>
  <c r="L1983" i="7"/>
  <c r="M1982" i="7"/>
  <c r="O1810" i="7" l="1"/>
  <c r="N1810" i="7"/>
  <c r="P1811" i="7" s="1"/>
  <c r="M1983" i="7"/>
  <c r="L1984" i="7"/>
  <c r="O1811" i="7" l="1"/>
  <c r="N1811" i="7"/>
  <c r="P1812" i="7" s="1"/>
  <c r="L1985" i="7"/>
  <c r="M1984" i="7"/>
  <c r="O1812" i="7" l="1"/>
  <c r="N1812" i="7"/>
  <c r="P1813" i="7" s="1"/>
  <c r="L1986" i="7"/>
  <c r="M1985" i="7"/>
  <c r="O1813" i="7" l="1"/>
  <c r="N1813" i="7"/>
  <c r="P1814" i="7" s="1"/>
  <c r="M1986" i="7"/>
  <c r="L1987" i="7"/>
  <c r="O1814" i="7" l="1"/>
  <c r="N1814" i="7"/>
  <c r="P1815" i="7" s="1"/>
  <c r="L1988" i="7"/>
  <c r="M1987" i="7"/>
  <c r="O1815" i="7" l="1"/>
  <c r="N1815" i="7"/>
  <c r="P1816" i="7" s="1"/>
  <c r="L1989" i="7"/>
  <c r="M1988" i="7"/>
  <c r="O1816" i="7" l="1"/>
  <c r="N1816" i="7"/>
  <c r="P1817" i="7" s="1"/>
  <c r="L1990" i="7"/>
  <c r="M1989" i="7"/>
  <c r="O1817" i="7" l="1"/>
  <c r="N1817" i="7"/>
  <c r="P1818" i="7" s="1"/>
  <c r="L1991" i="7"/>
  <c r="M1990" i="7"/>
  <c r="O1818" i="7" l="1"/>
  <c r="N1818" i="7"/>
  <c r="P1819" i="7" s="1"/>
  <c r="L1992" i="7"/>
  <c r="M1991" i="7"/>
  <c r="O1819" i="7" l="1"/>
  <c r="N1819" i="7"/>
  <c r="P1820" i="7" s="1"/>
  <c r="M1992" i="7"/>
  <c r="L1993" i="7"/>
  <c r="O1820" i="7" l="1"/>
  <c r="N1820" i="7"/>
  <c r="P1821" i="7" s="1"/>
  <c r="M1993" i="7"/>
  <c r="L1994" i="7"/>
  <c r="O1821" i="7" l="1"/>
  <c r="N1821" i="7"/>
  <c r="P1822" i="7" s="1"/>
  <c r="M1994" i="7"/>
  <c r="L1995" i="7"/>
  <c r="O1822" i="7" l="1"/>
  <c r="N1822" i="7"/>
  <c r="P1823" i="7" s="1"/>
  <c r="L1996" i="7"/>
  <c r="M1995" i="7"/>
  <c r="O1823" i="7" l="1"/>
  <c r="N1823" i="7"/>
  <c r="P1824" i="7" s="1"/>
  <c r="L1997" i="7"/>
  <c r="M1996" i="7"/>
  <c r="O1824" i="7" l="1"/>
  <c r="N1824" i="7"/>
  <c r="P1825" i="7" s="1"/>
  <c r="L1998" i="7"/>
  <c r="M1997" i="7"/>
  <c r="O1825" i="7" l="1"/>
  <c r="N1825" i="7"/>
  <c r="P1826" i="7" s="1"/>
  <c r="L1999" i="7"/>
  <c r="M1998" i="7"/>
  <c r="O1826" i="7" l="1"/>
  <c r="N1826" i="7"/>
  <c r="P1827" i="7" s="1"/>
  <c r="L2000" i="7"/>
  <c r="M1999" i="7"/>
  <c r="O1827" i="7" l="1"/>
  <c r="N1827" i="7"/>
  <c r="P1828" i="7" s="1"/>
  <c r="M2000" i="7"/>
  <c r="L2001" i="7"/>
  <c r="O1828" i="7" l="1"/>
  <c r="N1828" i="7"/>
  <c r="P1829" i="7" s="1"/>
  <c r="M2001" i="7"/>
  <c r="L2002" i="7"/>
  <c r="O1829" i="7" l="1"/>
  <c r="N1829" i="7"/>
  <c r="P1830" i="7" s="1"/>
  <c r="M2002" i="7"/>
  <c r="L2003" i="7"/>
  <c r="O1830" i="7" l="1"/>
  <c r="N1830" i="7"/>
  <c r="P1831" i="7" s="1"/>
  <c r="L2004" i="7"/>
  <c r="M2003" i="7"/>
  <c r="O1831" i="7" l="1"/>
  <c r="N1831" i="7"/>
  <c r="P1832" i="7" s="1"/>
  <c r="L2005" i="7"/>
  <c r="M2004" i="7"/>
  <c r="O1832" i="7" l="1"/>
  <c r="N1832" i="7"/>
  <c r="P1833" i="7" s="1"/>
  <c r="L2006" i="7"/>
  <c r="M2005" i="7"/>
  <c r="O1833" i="7" l="1"/>
  <c r="N1833" i="7"/>
  <c r="P1834" i="7" s="1"/>
  <c r="L2007" i="7"/>
  <c r="M2006" i="7"/>
  <c r="O1834" i="7" l="1"/>
  <c r="N1834" i="7"/>
  <c r="P1835" i="7" s="1"/>
  <c r="L2008" i="7"/>
  <c r="M2007" i="7"/>
  <c r="O1835" i="7" l="1"/>
  <c r="N1835" i="7"/>
  <c r="P1836" i="7" s="1"/>
  <c r="M2008" i="7"/>
  <c r="L2009" i="7"/>
  <c r="O1836" i="7" l="1"/>
  <c r="N1836" i="7"/>
  <c r="P1837" i="7" s="1"/>
  <c r="M2009" i="7"/>
  <c r="L2010" i="7"/>
  <c r="O1837" i="7" l="1"/>
  <c r="N1837" i="7"/>
  <c r="P1838" i="7" s="1"/>
  <c r="M2010" i="7"/>
  <c r="L2011" i="7"/>
  <c r="O1838" i="7" l="1"/>
  <c r="N1838" i="7"/>
  <c r="P1839" i="7" s="1"/>
  <c r="M2011" i="7"/>
  <c r="L2012" i="7"/>
  <c r="O1839" i="7" l="1"/>
  <c r="N1839" i="7"/>
  <c r="P1840" i="7" s="1"/>
  <c r="L2013" i="7"/>
  <c r="M2012" i="7"/>
  <c r="O1840" i="7" l="1"/>
  <c r="N1840" i="7"/>
  <c r="P1841" i="7" s="1"/>
  <c r="L2014" i="7"/>
  <c r="M2013" i="7"/>
  <c r="O1841" i="7" l="1"/>
  <c r="N1841" i="7"/>
  <c r="P1842" i="7" s="1"/>
  <c r="L2015" i="7"/>
  <c r="M2014" i="7"/>
  <c r="O1842" i="7" l="1"/>
  <c r="N1842" i="7"/>
  <c r="P1843" i="7" s="1"/>
  <c r="M2015" i="7"/>
  <c r="L2016" i="7"/>
  <c r="O1843" i="7" l="1"/>
  <c r="N1843" i="7"/>
  <c r="P1844" i="7" s="1"/>
  <c r="M2016" i="7"/>
  <c r="L2017" i="7"/>
  <c r="O1844" i="7" l="1"/>
  <c r="N1844" i="7"/>
  <c r="P1845" i="7" s="1"/>
  <c r="M2017" i="7"/>
  <c r="L2018" i="7"/>
  <c r="O1845" i="7" l="1"/>
  <c r="N1845" i="7"/>
  <c r="P1846" i="7" s="1"/>
  <c r="M2018" i="7"/>
  <c r="L2019" i="7"/>
  <c r="O1846" i="7" l="1"/>
  <c r="N1846" i="7"/>
  <c r="P1847" i="7" s="1"/>
  <c r="L2020" i="7"/>
  <c r="M2019" i="7"/>
  <c r="O1847" i="7" l="1"/>
  <c r="N1847" i="7"/>
  <c r="P1848" i="7" s="1"/>
  <c r="L2021" i="7"/>
  <c r="M2020" i="7"/>
  <c r="O1848" i="7" l="1"/>
  <c r="N1848" i="7"/>
  <c r="P1849" i="7" s="1"/>
  <c r="L2022" i="7"/>
  <c r="M2021" i="7"/>
  <c r="O1849" i="7" l="1"/>
  <c r="N1849" i="7"/>
  <c r="P1850" i="7" s="1"/>
  <c r="L2023" i="7"/>
  <c r="M2022" i="7"/>
  <c r="O1850" i="7" l="1"/>
  <c r="N1850" i="7"/>
  <c r="P1851" i="7" s="1"/>
  <c r="L2024" i="7"/>
  <c r="M2023" i="7"/>
  <c r="O1851" i="7" l="1"/>
  <c r="N1851" i="7"/>
  <c r="P1852" i="7" s="1"/>
  <c r="M2024" i="7"/>
  <c r="L2025" i="7"/>
  <c r="O1852" i="7" l="1"/>
  <c r="N1852" i="7"/>
  <c r="P1853" i="7" s="1"/>
  <c r="M2025" i="7"/>
  <c r="L2026" i="7"/>
  <c r="O1853" i="7" l="1"/>
  <c r="N1853" i="7"/>
  <c r="P1854" i="7" s="1"/>
  <c r="M2026" i="7"/>
  <c r="L2027" i="7"/>
  <c r="O1854" i="7" l="1"/>
  <c r="N1854" i="7"/>
  <c r="P1855" i="7" s="1"/>
  <c r="L2028" i="7"/>
  <c r="M2027" i="7"/>
  <c r="O1855" i="7" l="1"/>
  <c r="N1855" i="7"/>
  <c r="P1856" i="7" s="1"/>
  <c r="L2029" i="7"/>
  <c r="M2028" i="7"/>
  <c r="O1856" i="7" l="1"/>
  <c r="N1856" i="7"/>
  <c r="P1857" i="7" s="1"/>
  <c r="L2030" i="7"/>
  <c r="M2029" i="7"/>
  <c r="O1857" i="7" l="1"/>
  <c r="N1857" i="7"/>
  <c r="P1858" i="7" s="1"/>
  <c r="L2031" i="7"/>
  <c r="M2030" i="7"/>
  <c r="O1858" i="7" l="1"/>
  <c r="N1858" i="7"/>
  <c r="P1859" i="7" s="1"/>
  <c r="L2032" i="7"/>
  <c r="M2031" i="7"/>
  <c r="O1859" i="7" l="1"/>
  <c r="N1859" i="7"/>
  <c r="P1860" i="7" s="1"/>
  <c r="M2032" i="7"/>
  <c r="L2033" i="7"/>
  <c r="O1860" i="7" l="1"/>
  <c r="N1860" i="7"/>
  <c r="P1861" i="7" s="1"/>
  <c r="M2033" i="7"/>
  <c r="L2034" i="7"/>
  <c r="O1861" i="7" l="1"/>
  <c r="N1861" i="7"/>
  <c r="P1862" i="7" s="1"/>
  <c r="M2034" i="7"/>
  <c r="L2035" i="7"/>
  <c r="O1862" i="7" l="1"/>
  <c r="N1862" i="7"/>
  <c r="P1863" i="7" s="1"/>
  <c r="L2036" i="7"/>
  <c r="M2035" i="7"/>
  <c r="O1863" i="7" l="1"/>
  <c r="N1863" i="7"/>
  <c r="P1864" i="7" s="1"/>
  <c r="L2037" i="7"/>
  <c r="M2036" i="7"/>
  <c r="O1864" i="7" l="1"/>
  <c r="N1864" i="7"/>
  <c r="P1865" i="7" s="1"/>
  <c r="L2038" i="7"/>
  <c r="M2037" i="7"/>
  <c r="O1865" i="7" l="1"/>
  <c r="N1865" i="7"/>
  <c r="P1866" i="7" s="1"/>
  <c r="L2039" i="7"/>
  <c r="M2038" i="7"/>
  <c r="O1866" i="7" l="1"/>
  <c r="N1866" i="7"/>
  <c r="P1867" i="7" s="1"/>
  <c r="M2039" i="7"/>
  <c r="L2040" i="7"/>
  <c r="O1867" i="7" l="1"/>
  <c r="N1867" i="7"/>
  <c r="P1868" i="7" s="1"/>
  <c r="M2040" i="7"/>
  <c r="L2041" i="7"/>
  <c r="O1868" i="7" l="1"/>
  <c r="N1868" i="7"/>
  <c r="P1869" i="7" s="1"/>
  <c r="M2041" i="7"/>
  <c r="L2042" i="7"/>
  <c r="O1869" i="7" l="1"/>
  <c r="N1869" i="7"/>
  <c r="P1870" i="7" s="1"/>
  <c r="M2042" i="7"/>
  <c r="L2043" i="7"/>
  <c r="O1870" i="7" l="1"/>
  <c r="N1870" i="7"/>
  <c r="P1871" i="7" s="1"/>
  <c r="M2043" i="7"/>
  <c r="L2044" i="7"/>
  <c r="O1871" i="7" l="1"/>
  <c r="N1871" i="7"/>
  <c r="P1872" i="7" s="1"/>
  <c r="L2045" i="7"/>
  <c r="M2044" i="7"/>
  <c r="O1872" i="7" l="1"/>
  <c r="N1872" i="7"/>
  <c r="P1873" i="7" s="1"/>
  <c r="L2046" i="7"/>
  <c r="M2045" i="7"/>
  <c r="O1873" i="7" l="1"/>
  <c r="N1873" i="7"/>
  <c r="P1874" i="7" s="1"/>
  <c r="L2047" i="7"/>
  <c r="M2046" i="7"/>
  <c r="O1874" i="7" l="1"/>
  <c r="N1874" i="7"/>
  <c r="P1875" i="7" s="1"/>
  <c r="M2047" i="7"/>
  <c r="L2048" i="7"/>
  <c r="O1875" i="7" l="1"/>
  <c r="N1875" i="7"/>
  <c r="P1876" i="7" s="1"/>
  <c r="M2048" i="7"/>
  <c r="L2049" i="7"/>
  <c r="O1876" i="7" l="1"/>
  <c r="N1876" i="7"/>
  <c r="P1877" i="7" s="1"/>
  <c r="M2049" i="7"/>
  <c r="L2050" i="7"/>
  <c r="O1877" i="7" l="1"/>
  <c r="N1877" i="7"/>
  <c r="P1878" i="7" s="1"/>
  <c r="M2050" i="7"/>
  <c r="L2051" i="7"/>
  <c r="O1878" i="7" l="1"/>
  <c r="N1878" i="7"/>
  <c r="P1879" i="7" s="1"/>
  <c r="L2052" i="7"/>
  <c r="M2051" i="7"/>
  <c r="O1879" i="7" l="1"/>
  <c r="N1879" i="7"/>
  <c r="P1880" i="7" s="1"/>
  <c r="L2053" i="7"/>
  <c r="M2052" i="7"/>
  <c r="O1880" i="7" l="1"/>
  <c r="N1880" i="7"/>
  <c r="P1881" i="7" s="1"/>
  <c r="L2054" i="7"/>
  <c r="M2053" i="7"/>
  <c r="O1881" i="7" l="1"/>
  <c r="N1881" i="7"/>
  <c r="P1882" i="7" s="1"/>
  <c r="L2055" i="7"/>
  <c r="M2054" i="7"/>
  <c r="O1882" i="7" l="1"/>
  <c r="N1882" i="7"/>
  <c r="P1883" i="7" s="1"/>
  <c r="L2056" i="7"/>
  <c r="M2055" i="7"/>
  <c r="O1883" i="7" l="1"/>
  <c r="N1883" i="7"/>
  <c r="P1884" i="7" s="1"/>
  <c r="M2056" i="7"/>
  <c r="L2057" i="7"/>
  <c r="O1884" i="7" l="1"/>
  <c r="N1884" i="7"/>
  <c r="P1885" i="7" s="1"/>
  <c r="M2057" i="7"/>
  <c r="L2058" i="7"/>
  <c r="O1885" i="7" l="1"/>
  <c r="N1885" i="7"/>
  <c r="P1886" i="7" s="1"/>
  <c r="M2058" i="7"/>
  <c r="L2059" i="7"/>
  <c r="O1886" i="7" l="1"/>
  <c r="N1886" i="7"/>
  <c r="P1887" i="7" s="1"/>
  <c r="L2060" i="7"/>
  <c r="M2059" i="7"/>
  <c r="O1887" i="7" l="1"/>
  <c r="N1887" i="7"/>
  <c r="P1888" i="7" s="1"/>
  <c r="L2061" i="7"/>
  <c r="M2060" i="7"/>
  <c r="O1888" i="7" l="1"/>
  <c r="N1888" i="7"/>
  <c r="P1889" i="7" s="1"/>
  <c r="L2062" i="7"/>
  <c r="M2061" i="7"/>
  <c r="O1889" i="7" l="1"/>
  <c r="N1889" i="7"/>
  <c r="P1890" i="7" s="1"/>
  <c r="L2063" i="7"/>
  <c r="M2062" i="7"/>
  <c r="O1890" i="7" l="1"/>
  <c r="N1890" i="7"/>
  <c r="P1891" i="7" s="1"/>
  <c r="L2064" i="7"/>
  <c r="M2063" i="7"/>
  <c r="O1891" i="7" l="1"/>
  <c r="N1891" i="7"/>
  <c r="P1892" i="7" s="1"/>
  <c r="M2064" i="7"/>
  <c r="L2065" i="7"/>
  <c r="O1892" i="7" l="1"/>
  <c r="N1892" i="7"/>
  <c r="P1893" i="7" s="1"/>
  <c r="M2065" i="7"/>
  <c r="L2066" i="7"/>
  <c r="O1893" i="7" l="1"/>
  <c r="N1893" i="7"/>
  <c r="P1894" i="7" s="1"/>
  <c r="M2066" i="7"/>
  <c r="L2067" i="7"/>
  <c r="O1894" i="7" l="1"/>
  <c r="N1894" i="7"/>
  <c r="P1895" i="7" s="1"/>
  <c r="L2068" i="7"/>
  <c r="M2067" i="7"/>
  <c r="O1895" i="7" l="1"/>
  <c r="N1895" i="7"/>
  <c r="P1896" i="7" s="1"/>
  <c r="L2069" i="7"/>
  <c r="M2068" i="7"/>
  <c r="O1896" i="7" l="1"/>
  <c r="N1896" i="7"/>
  <c r="P1897" i="7" s="1"/>
  <c r="L2070" i="7"/>
  <c r="M2069" i="7"/>
  <c r="O1897" i="7" l="1"/>
  <c r="N1897" i="7"/>
  <c r="P1898" i="7" s="1"/>
  <c r="L2071" i="7"/>
  <c r="M2070" i="7"/>
  <c r="O1898" i="7" l="1"/>
  <c r="N1898" i="7"/>
  <c r="P1899" i="7" s="1"/>
  <c r="L2072" i="7"/>
  <c r="M2071" i="7"/>
  <c r="O1899" i="7" l="1"/>
  <c r="N1899" i="7"/>
  <c r="P1900" i="7" s="1"/>
  <c r="M2072" i="7"/>
  <c r="L2073" i="7"/>
  <c r="O1900" i="7" l="1"/>
  <c r="N1900" i="7"/>
  <c r="P1901" i="7" s="1"/>
  <c r="M2073" i="7"/>
  <c r="L2074" i="7"/>
  <c r="O1901" i="7" l="1"/>
  <c r="N1901" i="7"/>
  <c r="P1902" i="7" s="1"/>
  <c r="M2074" i="7"/>
  <c r="L2075" i="7"/>
  <c r="O1902" i="7" l="1"/>
  <c r="N1902" i="7"/>
  <c r="P1903" i="7" s="1"/>
  <c r="M2075" i="7"/>
  <c r="L2076" i="7"/>
  <c r="O1903" i="7" l="1"/>
  <c r="N1903" i="7"/>
  <c r="P1904" i="7" s="1"/>
  <c r="L2077" i="7"/>
  <c r="M2076" i="7"/>
  <c r="O1904" i="7" l="1"/>
  <c r="N1904" i="7"/>
  <c r="P1905" i="7" s="1"/>
  <c r="L2078" i="7"/>
  <c r="M2077" i="7"/>
  <c r="O1905" i="7" l="1"/>
  <c r="N1905" i="7"/>
  <c r="P1906" i="7" s="1"/>
  <c r="L2079" i="7"/>
  <c r="M2078" i="7"/>
  <c r="O1906" i="7" l="1"/>
  <c r="N1906" i="7"/>
  <c r="P1907" i="7" s="1"/>
  <c r="M2079" i="7"/>
  <c r="L2080" i="7"/>
  <c r="O1907" i="7" l="1"/>
  <c r="N1907" i="7"/>
  <c r="P1908" i="7" s="1"/>
  <c r="M2080" i="7"/>
  <c r="L2081" i="7"/>
  <c r="O1908" i="7" l="1"/>
  <c r="N1908" i="7"/>
  <c r="P1909" i="7" s="1"/>
  <c r="M2081" i="7"/>
  <c r="L2082" i="7"/>
  <c r="O1909" i="7" l="1"/>
  <c r="N1909" i="7"/>
  <c r="P1910" i="7" s="1"/>
  <c r="M2082" i="7"/>
  <c r="L2083" i="7"/>
  <c r="O1910" i="7" l="1"/>
  <c r="N1910" i="7"/>
  <c r="P1911" i="7" s="1"/>
  <c r="L2084" i="7"/>
  <c r="M2083" i="7"/>
  <c r="O1911" i="7" l="1"/>
  <c r="N1911" i="7"/>
  <c r="P1912" i="7" s="1"/>
  <c r="L2085" i="7"/>
  <c r="M2084" i="7"/>
  <c r="O1912" i="7" l="1"/>
  <c r="N1912" i="7"/>
  <c r="P1913" i="7" s="1"/>
  <c r="L2086" i="7"/>
  <c r="M2085" i="7"/>
  <c r="O1913" i="7" l="1"/>
  <c r="N1913" i="7"/>
  <c r="P1914" i="7" s="1"/>
  <c r="L2087" i="7"/>
  <c r="M2086" i="7"/>
  <c r="O1914" i="7" l="1"/>
  <c r="N1914" i="7"/>
  <c r="P1915" i="7" s="1"/>
  <c r="L2088" i="7"/>
  <c r="M2087" i="7"/>
  <c r="O1915" i="7" l="1"/>
  <c r="N1915" i="7"/>
  <c r="P1916" i="7" s="1"/>
  <c r="M2088" i="7"/>
  <c r="L2089" i="7"/>
  <c r="O1916" i="7" l="1"/>
  <c r="N1916" i="7"/>
  <c r="P1917" i="7" s="1"/>
  <c r="M2089" i="7"/>
  <c r="L2090" i="7"/>
  <c r="O1917" i="7" l="1"/>
  <c r="N1917" i="7"/>
  <c r="P1918" i="7" s="1"/>
  <c r="M2090" i="7"/>
  <c r="L2091" i="7"/>
  <c r="O1918" i="7" l="1"/>
  <c r="N1918" i="7"/>
  <c r="P1919" i="7" s="1"/>
  <c r="L2092" i="7"/>
  <c r="M2091" i="7"/>
  <c r="O1919" i="7" l="1"/>
  <c r="N1919" i="7"/>
  <c r="P1920" i="7" s="1"/>
  <c r="L2093" i="7"/>
  <c r="M2092" i="7"/>
  <c r="O1920" i="7" l="1"/>
  <c r="N1920" i="7"/>
  <c r="P1921" i="7" s="1"/>
  <c r="L2094" i="7"/>
  <c r="M2093" i="7"/>
  <c r="O1921" i="7" l="1"/>
  <c r="N1921" i="7"/>
  <c r="P1922" i="7" s="1"/>
  <c r="L2095" i="7"/>
  <c r="M2094" i="7"/>
  <c r="O1922" i="7" l="1"/>
  <c r="N1922" i="7"/>
  <c r="P1923" i="7" s="1"/>
  <c r="L2096" i="7"/>
  <c r="M2095" i="7"/>
  <c r="O1923" i="7" l="1"/>
  <c r="N1923" i="7"/>
  <c r="P1924" i="7" s="1"/>
  <c r="M2096" i="7"/>
  <c r="L2097" i="7"/>
  <c r="O1924" i="7" l="1"/>
  <c r="N1924" i="7"/>
  <c r="P1925" i="7" s="1"/>
  <c r="M2097" i="7"/>
  <c r="L2098" i="7"/>
  <c r="O1925" i="7" l="1"/>
  <c r="N1925" i="7"/>
  <c r="P1926" i="7" s="1"/>
  <c r="M2098" i="7"/>
  <c r="L2099" i="7"/>
  <c r="O1926" i="7" l="1"/>
  <c r="N1926" i="7"/>
  <c r="P1927" i="7" s="1"/>
  <c r="L2100" i="7"/>
  <c r="M2099" i="7"/>
  <c r="O1927" i="7" l="1"/>
  <c r="N1927" i="7"/>
  <c r="P1928" i="7" s="1"/>
  <c r="L2101" i="7"/>
  <c r="M2100" i="7"/>
  <c r="O1928" i="7" l="1"/>
  <c r="N1928" i="7"/>
  <c r="P1929" i="7" s="1"/>
  <c r="L2102" i="7"/>
  <c r="M2101" i="7"/>
  <c r="O1929" i="7" l="1"/>
  <c r="N1929" i="7"/>
  <c r="P1930" i="7" s="1"/>
  <c r="L2103" i="7"/>
  <c r="M2102" i="7"/>
  <c r="O1930" i="7" l="1"/>
  <c r="N1930" i="7"/>
  <c r="P1931" i="7" s="1"/>
  <c r="M2103" i="7"/>
  <c r="L2104" i="7"/>
  <c r="O1931" i="7" l="1"/>
  <c r="N1931" i="7"/>
  <c r="P1932" i="7" s="1"/>
  <c r="M2104" i="7"/>
  <c r="L2105" i="7"/>
  <c r="O1932" i="7" l="1"/>
  <c r="N1932" i="7"/>
  <c r="P1933" i="7" s="1"/>
  <c r="M2105" i="7"/>
  <c r="L2106" i="7"/>
  <c r="O1933" i="7" l="1"/>
  <c r="N1933" i="7"/>
  <c r="P1934" i="7" s="1"/>
  <c r="M2106" i="7"/>
  <c r="L2107" i="7"/>
  <c r="O1934" i="7" l="1"/>
  <c r="N1934" i="7"/>
  <c r="P1935" i="7" s="1"/>
  <c r="M2107" i="7"/>
  <c r="L2108" i="7"/>
  <c r="O1935" i="7" l="1"/>
  <c r="N1935" i="7"/>
  <c r="P1936" i="7" s="1"/>
  <c r="L2109" i="7"/>
  <c r="M2108" i="7"/>
  <c r="O1936" i="7" l="1"/>
  <c r="N1936" i="7"/>
  <c r="P1937" i="7" s="1"/>
  <c r="L2110" i="7"/>
  <c r="M2109" i="7"/>
  <c r="O1937" i="7" l="1"/>
  <c r="N1937" i="7"/>
  <c r="P1938" i="7" s="1"/>
  <c r="L2111" i="7"/>
  <c r="M2110" i="7"/>
  <c r="O1938" i="7" l="1"/>
  <c r="N1938" i="7"/>
  <c r="P1939" i="7" s="1"/>
  <c r="M2111" i="7"/>
  <c r="L2112" i="7"/>
  <c r="O1939" i="7" l="1"/>
  <c r="N1939" i="7"/>
  <c r="P1940" i="7" s="1"/>
  <c r="M2112" i="7"/>
  <c r="L2113" i="7"/>
  <c r="O1940" i="7" l="1"/>
  <c r="N1940" i="7"/>
  <c r="P1941" i="7" s="1"/>
  <c r="M2113" i="7"/>
  <c r="L2114" i="7"/>
  <c r="O1941" i="7" l="1"/>
  <c r="N1941" i="7"/>
  <c r="P1942" i="7" s="1"/>
  <c r="M2114" i="7"/>
  <c r="L2115" i="7"/>
  <c r="O1942" i="7" l="1"/>
  <c r="N1942" i="7"/>
  <c r="P1943" i="7" s="1"/>
  <c r="L2116" i="7"/>
  <c r="M2115" i="7"/>
  <c r="O1943" i="7" l="1"/>
  <c r="N1943" i="7"/>
  <c r="P1944" i="7" s="1"/>
  <c r="L2117" i="7"/>
  <c r="M2116" i="7"/>
  <c r="O1944" i="7" l="1"/>
  <c r="N1944" i="7"/>
  <c r="P1945" i="7" s="1"/>
  <c r="L2118" i="7"/>
  <c r="M2117" i="7"/>
  <c r="O1945" i="7" l="1"/>
  <c r="N1945" i="7"/>
  <c r="P1946" i="7" s="1"/>
  <c r="L2119" i="7"/>
  <c r="M2118" i="7"/>
  <c r="O1946" i="7" l="1"/>
  <c r="N1946" i="7"/>
  <c r="P1947" i="7" s="1"/>
  <c r="L2120" i="7"/>
  <c r="M2119" i="7"/>
  <c r="O1947" i="7" l="1"/>
  <c r="N1947" i="7"/>
  <c r="P1948" i="7" s="1"/>
  <c r="M2120" i="7"/>
  <c r="L2121" i="7"/>
  <c r="O1948" i="7" l="1"/>
  <c r="N1948" i="7"/>
  <c r="P1949" i="7" s="1"/>
  <c r="M2121" i="7"/>
  <c r="L2122" i="7"/>
  <c r="O1949" i="7" l="1"/>
  <c r="N1949" i="7"/>
  <c r="P1950" i="7" s="1"/>
  <c r="M2122" i="7"/>
  <c r="L2123" i="7"/>
  <c r="O1950" i="7" l="1"/>
  <c r="N1950" i="7"/>
  <c r="P1951" i="7" s="1"/>
  <c r="L2124" i="7"/>
  <c r="M2123" i="7"/>
  <c r="O1951" i="7" l="1"/>
  <c r="N1951" i="7"/>
  <c r="P1952" i="7" s="1"/>
  <c r="L2125" i="7"/>
  <c r="M2124" i="7"/>
  <c r="O1952" i="7" l="1"/>
  <c r="N1952" i="7"/>
  <c r="P1953" i="7" s="1"/>
  <c r="L2126" i="7"/>
  <c r="M2125" i="7"/>
  <c r="O1953" i="7" l="1"/>
  <c r="N1953" i="7"/>
  <c r="P1954" i="7" s="1"/>
  <c r="L2127" i="7"/>
  <c r="M2126" i="7"/>
  <c r="O1954" i="7" l="1"/>
  <c r="N1954" i="7"/>
  <c r="P1955" i="7" s="1"/>
  <c r="L2128" i="7"/>
  <c r="M2127" i="7"/>
  <c r="O1955" i="7" l="1"/>
  <c r="N1955" i="7"/>
  <c r="P1956" i="7" s="1"/>
  <c r="M2128" i="7"/>
  <c r="L2129" i="7"/>
  <c r="O1956" i="7" l="1"/>
  <c r="N1956" i="7"/>
  <c r="P1957" i="7" s="1"/>
  <c r="M2129" i="7"/>
  <c r="L2130" i="7"/>
  <c r="O1957" i="7" l="1"/>
  <c r="N1957" i="7"/>
  <c r="P1958" i="7" s="1"/>
  <c r="M2130" i="7"/>
  <c r="L2131" i="7"/>
  <c r="O1958" i="7" l="1"/>
  <c r="N1958" i="7"/>
  <c r="P1959" i="7" s="1"/>
  <c r="L2132" i="7"/>
  <c r="M2131" i="7"/>
  <c r="O1959" i="7" l="1"/>
  <c r="N1959" i="7"/>
  <c r="P1960" i="7" s="1"/>
  <c r="L2133" i="7"/>
  <c r="M2132" i="7"/>
  <c r="O1960" i="7" l="1"/>
  <c r="N1960" i="7"/>
  <c r="P1961" i="7" s="1"/>
  <c r="L2134" i="7"/>
  <c r="M2133" i="7"/>
  <c r="O1961" i="7" l="1"/>
  <c r="N1961" i="7"/>
  <c r="P1962" i="7" s="1"/>
  <c r="L2135" i="7"/>
  <c r="M2134" i="7"/>
  <c r="O1962" i="7" l="1"/>
  <c r="N1962" i="7"/>
  <c r="P1963" i="7" s="1"/>
  <c r="L2136" i="7"/>
  <c r="M2135" i="7"/>
  <c r="O1963" i="7" l="1"/>
  <c r="N1963" i="7"/>
  <c r="P1964" i="7" s="1"/>
  <c r="M2136" i="7"/>
  <c r="L2137" i="7"/>
  <c r="O1964" i="7" l="1"/>
  <c r="N1964" i="7"/>
  <c r="P1965" i="7" s="1"/>
  <c r="M2137" i="7"/>
  <c r="L2138" i="7"/>
  <c r="O1965" i="7" l="1"/>
  <c r="N1965" i="7"/>
  <c r="P1966" i="7" s="1"/>
  <c r="M2138" i="7"/>
  <c r="L2139" i="7"/>
  <c r="O1966" i="7" l="1"/>
  <c r="N1966" i="7"/>
  <c r="P1967" i="7" s="1"/>
  <c r="M2139" i="7"/>
  <c r="L2140" i="7"/>
  <c r="O1967" i="7" l="1"/>
  <c r="N1967" i="7"/>
  <c r="P1968" i="7" s="1"/>
  <c r="L2141" i="7"/>
  <c r="M2140" i="7"/>
  <c r="O1968" i="7" l="1"/>
  <c r="N1968" i="7"/>
  <c r="P1969" i="7" s="1"/>
  <c r="L2142" i="7"/>
  <c r="M2141" i="7"/>
  <c r="O1969" i="7" l="1"/>
  <c r="N1969" i="7"/>
  <c r="P1970" i="7" s="1"/>
  <c r="L2143" i="7"/>
  <c r="M2142" i="7"/>
  <c r="O1970" i="7" l="1"/>
  <c r="N1970" i="7"/>
  <c r="P1971" i="7" s="1"/>
  <c r="M2143" i="7"/>
  <c r="L2144" i="7"/>
  <c r="O1971" i="7" l="1"/>
  <c r="N1971" i="7"/>
  <c r="P1972" i="7" s="1"/>
  <c r="M2144" i="7"/>
  <c r="L2145" i="7"/>
  <c r="O1972" i="7" l="1"/>
  <c r="N1972" i="7"/>
  <c r="P1973" i="7" s="1"/>
  <c r="M2145" i="7"/>
  <c r="L2146" i="7"/>
  <c r="O1973" i="7" l="1"/>
  <c r="N1973" i="7"/>
  <c r="P1974" i="7" s="1"/>
  <c r="M2146" i="7"/>
  <c r="L2147" i="7"/>
  <c r="O1974" i="7" l="1"/>
  <c r="N1974" i="7"/>
  <c r="P1975" i="7" s="1"/>
  <c r="L2148" i="7"/>
  <c r="M2147" i="7"/>
  <c r="O1975" i="7" l="1"/>
  <c r="N1975" i="7"/>
  <c r="P1976" i="7" s="1"/>
  <c r="L2149" i="7"/>
  <c r="M2148" i="7"/>
  <c r="O1976" i="7" l="1"/>
  <c r="N1976" i="7"/>
  <c r="P1977" i="7" s="1"/>
  <c r="L2150" i="7"/>
  <c r="M2149" i="7"/>
  <c r="O1977" i="7" l="1"/>
  <c r="N1977" i="7"/>
  <c r="P1978" i="7" s="1"/>
  <c r="L2151" i="7"/>
  <c r="M2150" i="7"/>
  <c r="O1978" i="7" l="1"/>
  <c r="N1978" i="7"/>
  <c r="P1979" i="7" s="1"/>
  <c r="L2152" i="7"/>
  <c r="M2151" i="7"/>
  <c r="O1979" i="7" l="1"/>
  <c r="N1979" i="7"/>
  <c r="P1980" i="7" s="1"/>
  <c r="M2152" i="7"/>
  <c r="L2153" i="7"/>
  <c r="O1980" i="7" l="1"/>
  <c r="N1980" i="7"/>
  <c r="P1981" i="7" s="1"/>
  <c r="M2153" i="7"/>
  <c r="L2154" i="7"/>
  <c r="O1981" i="7" l="1"/>
  <c r="N1981" i="7"/>
  <c r="P1982" i="7" s="1"/>
  <c r="M2154" i="7"/>
  <c r="L2155" i="7"/>
  <c r="O1982" i="7" l="1"/>
  <c r="N1982" i="7"/>
  <c r="P1983" i="7" s="1"/>
  <c r="L2156" i="7"/>
  <c r="M2155" i="7"/>
  <c r="O1983" i="7" l="1"/>
  <c r="N1983" i="7"/>
  <c r="P1984" i="7" s="1"/>
  <c r="L2157" i="7"/>
  <c r="M2156" i="7"/>
  <c r="O1984" i="7" l="1"/>
  <c r="N1984" i="7"/>
  <c r="P1985" i="7" s="1"/>
  <c r="L2158" i="7"/>
  <c r="M2157" i="7"/>
  <c r="O1985" i="7" l="1"/>
  <c r="N1985" i="7"/>
  <c r="P1986" i="7" s="1"/>
  <c r="L2159" i="7"/>
  <c r="M2158" i="7"/>
  <c r="O1986" i="7" l="1"/>
  <c r="N1986" i="7"/>
  <c r="P1987" i="7" s="1"/>
  <c r="L2160" i="7"/>
  <c r="M2159" i="7"/>
  <c r="O1987" i="7" l="1"/>
  <c r="N1987" i="7"/>
  <c r="P1988" i="7" s="1"/>
  <c r="M2160" i="7"/>
  <c r="L2161" i="7"/>
  <c r="O1988" i="7" l="1"/>
  <c r="N1988" i="7"/>
  <c r="P1989" i="7" s="1"/>
  <c r="M2161" i="7"/>
  <c r="L2162" i="7"/>
  <c r="O1989" i="7" l="1"/>
  <c r="N1989" i="7"/>
  <c r="P1990" i="7" s="1"/>
  <c r="M2162" i="7"/>
  <c r="L2163" i="7"/>
  <c r="O1990" i="7" l="1"/>
  <c r="N1990" i="7"/>
  <c r="P1991" i="7" s="1"/>
  <c r="L2164" i="7"/>
  <c r="M2163" i="7"/>
  <c r="O1991" i="7" l="1"/>
  <c r="N1991" i="7"/>
  <c r="P1992" i="7" s="1"/>
  <c r="L2165" i="7"/>
  <c r="M2164" i="7"/>
  <c r="O1992" i="7" l="1"/>
  <c r="N1992" i="7"/>
  <c r="P1993" i="7" s="1"/>
  <c r="L2166" i="7"/>
  <c r="M2165" i="7"/>
  <c r="O1993" i="7" l="1"/>
  <c r="N1993" i="7"/>
  <c r="P1994" i="7" s="1"/>
  <c r="L2167" i="7"/>
  <c r="M2166" i="7"/>
  <c r="O1994" i="7" l="1"/>
  <c r="N1994" i="7"/>
  <c r="P1995" i="7" s="1"/>
  <c r="M2167" i="7"/>
  <c r="L2168" i="7"/>
  <c r="O1995" i="7" l="1"/>
  <c r="N1995" i="7"/>
  <c r="P1996" i="7" s="1"/>
  <c r="M2168" i="7"/>
  <c r="L2169" i="7"/>
  <c r="O1996" i="7" l="1"/>
  <c r="N1996" i="7"/>
  <c r="P1997" i="7" s="1"/>
  <c r="M2169" i="7"/>
  <c r="L2170" i="7"/>
  <c r="O1997" i="7" l="1"/>
  <c r="N1997" i="7"/>
  <c r="P1998" i="7" s="1"/>
  <c r="M2170" i="7"/>
  <c r="L2171" i="7"/>
  <c r="O1998" i="7" l="1"/>
  <c r="N1998" i="7"/>
  <c r="P1999" i="7" s="1"/>
  <c r="M2171" i="7"/>
  <c r="L2172" i="7"/>
  <c r="O1999" i="7" l="1"/>
  <c r="N1999" i="7"/>
  <c r="P2000" i="7" s="1"/>
  <c r="L2173" i="7"/>
  <c r="M2172" i="7"/>
  <c r="O2000" i="7" l="1"/>
  <c r="N2000" i="7"/>
  <c r="P2001" i="7" s="1"/>
  <c r="L2174" i="7"/>
  <c r="M2173" i="7"/>
  <c r="O2001" i="7" l="1"/>
  <c r="N2001" i="7"/>
  <c r="P2002" i="7" s="1"/>
  <c r="L2175" i="7"/>
  <c r="M2174" i="7"/>
  <c r="O2002" i="7" l="1"/>
  <c r="N2002" i="7"/>
  <c r="P2003" i="7" s="1"/>
  <c r="M2175" i="7"/>
  <c r="L2176" i="7"/>
  <c r="O2003" i="7" l="1"/>
  <c r="N2003" i="7"/>
  <c r="P2004" i="7" s="1"/>
  <c r="M2176" i="7"/>
  <c r="L2177" i="7"/>
  <c r="O2004" i="7" l="1"/>
  <c r="N2004" i="7"/>
  <c r="P2005" i="7" s="1"/>
  <c r="M2177" i="7"/>
  <c r="L2178" i="7"/>
  <c r="O2005" i="7" l="1"/>
  <c r="N2005" i="7"/>
  <c r="P2006" i="7" s="1"/>
  <c r="M2178" i="7"/>
  <c r="L2179" i="7"/>
  <c r="O2006" i="7" l="1"/>
  <c r="N2006" i="7"/>
  <c r="P2007" i="7" s="1"/>
  <c r="L2180" i="7"/>
  <c r="M2179" i="7"/>
  <c r="O2007" i="7" l="1"/>
  <c r="N2007" i="7"/>
  <c r="P2008" i="7" s="1"/>
  <c r="L2181" i="7"/>
  <c r="M2180" i="7"/>
  <c r="O2008" i="7" l="1"/>
  <c r="N2008" i="7"/>
  <c r="P2009" i="7" s="1"/>
  <c r="L2182" i="7"/>
  <c r="M2181" i="7"/>
  <c r="O2009" i="7" l="1"/>
  <c r="N2009" i="7"/>
  <c r="P2010" i="7" s="1"/>
  <c r="L2183" i="7"/>
  <c r="M2182" i="7"/>
  <c r="O2010" i="7" l="1"/>
  <c r="N2010" i="7"/>
  <c r="P2011" i="7" s="1"/>
  <c r="L2184" i="7"/>
  <c r="M2183" i="7"/>
  <c r="O2011" i="7" l="1"/>
  <c r="N2011" i="7"/>
  <c r="P2012" i="7" s="1"/>
  <c r="M2184" i="7"/>
  <c r="L2185" i="7"/>
  <c r="O2012" i="7" l="1"/>
  <c r="N2012" i="7"/>
  <c r="P2013" i="7" s="1"/>
  <c r="M2185" i="7"/>
  <c r="L2186" i="7"/>
  <c r="O2013" i="7" l="1"/>
  <c r="N2013" i="7"/>
  <c r="P2014" i="7" s="1"/>
  <c r="M2186" i="7"/>
  <c r="L2187" i="7"/>
  <c r="O2014" i="7" l="1"/>
  <c r="N2014" i="7"/>
  <c r="P2015" i="7" s="1"/>
  <c r="L2188" i="7"/>
  <c r="M2187" i="7"/>
  <c r="O2015" i="7" l="1"/>
  <c r="N2015" i="7"/>
  <c r="P2016" i="7" s="1"/>
  <c r="L2189" i="7"/>
  <c r="M2188" i="7"/>
  <c r="O2016" i="7" l="1"/>
  <c r="N2016" i="7"/>
  <c r="P2017" i="7" s="1"/>
  <c r="L2190" i="7"/>
  <c r="M2189" i="7"/>
  <c r="O2017" i="7" l="1"/>
  <c r="N2017" i="7"/>
  <c r="P2018" i="7" s="1"/>
  <c r="L2191" i="7"/>
  <c r="M2190" i="7"/>
  <c r="O2018" i="7" l="1"/>
  <c r="N2018" i="7"/>
  <c r="P2019" i="7" s="1"/>
  <c r="L2192" i="7"/>
  <c r="M2191" i="7"/>
  <c r="O2019" i="7" l="1"/>
  <c r="N2019" i="7"/>
  <c r="P2020" i="7" s="1"/>
  <c r="M2192" i="7"/>
  <c r="L2193" i="7"/>
  <c r="O2020" i="7" l="1"/>
  <c r="N2020" i="7"/>
  <c r="P2021" i="7" s="1"/>
  <c r="M2193" i="7"/>
  <c r="L2194" i="7"/>
  <c r="O2021" i="7" l="1"/>
  <c r="N2021" i="7"/>
  <c r="P2022" i="7" s="1"/>
  <c r="M2194" i="7"/>
  <c r="L2195" i="7"/>
  <c r="O2022" i="7" l="1"/>
  <c r="N2022" i="7"/>
  <c r="P2023" i="7" s="1"/>
  <c r="L2196" i="7"/>
  <c r="M2195" i="7"/>
  <c r="O2023" i="7" l="1"/>
  <c r="N2023" i="7"/>
  <c r="P2024" i="7" s="1"/>
  <c r="L2197" i="7"/>
  <c r="M2196" i="7"/>
  <c r="O2024" i="7" l="1"/>
  <c r="N2024" i="7"/>
  <c r="P2025" i="7" s="1"/>
  <c r="L2198" i="7"/>
  <c r="M2197" i="7"/>
  <c r="O2025" i="7" l="1"/>
  <c r="N2025" i="7"/>
  <c r="P2026" i="7" s="1"/>
  <c r="L2199" i="7"/>
  <c r="M2198" i="7"/>
  <c r="O2026" i="7" l="1"/>
  <c r="N2026" i="7"/>
  <c r="P2027" i="7" s="1"/>
  <c r="L2200" i="7"/>
  <c r="M2199" i="7"/>
  <c r="O2027" i="7" l="1"/>
  <c r="N2027" i="7"/>
  <c r="P2028" i="7" s="1"/>
  <c r="M2200" i="7"/>
  <c r="L2201" i="7"/>
  <c r="O2028" i="7" l="1"/>
  <c r="N2028" i="7"/>
  <c r="P2029" i="7" s="1"/>
  <c r="M2201" i="7"/>
  <c r="L2202" i="7"/>
  <c r="O2029" i="7" l="1"/>
  <c r="N2029" i="7"/>
  <c r="P2030" i="7" s="1"/>
  <c r="M2202" i="7"/>
  <c r="L2203" i="7"/>
  <c r="O2030" i="7" l="1"/>
  <c r="N2030" i="7"/>
  <c r="P2031" i="7" s="1"/>
  <c r="M2203" i="7"/>
  <c r="L2204" i="7"/>
  <c r="O2031" i="7" l="1"/>
  <c r="N2031" i="7"/>
  <c r="P2032" i="7" s="1"/>
  <c r="L2205" i="7"/>
  <c r="M2204" i="7"/>
  <c r="O2032" i="7" l="1"/>
  <c r="N2032" i="7"/>
  <c r="P2033" i="7" s="1"/>
  <c r="L2206" i="7"/>
  <c r="M2205" i="7"/>
  <c r="O2033" i="7" l="1"/>
  <c r="N2033" i="7"/>
  <c r="P2034" i="7" s="1"/>
  <c r="M2206" i="7"/>
  <c r="L2207" i="7"/>
  <c r="O2034" i="7" l="1"/>
  <c r="N2034" i="7"/>
  <c r="P2035" i="7" s="1"/>
  <c r="M2207" i="7"/>
  <c r="L2208" i="7"/>
  <c r="O2035" i="7" l="1"/>
  <c r="N2035" i="7"/>
  <c r="P2036" i="7" s="1"/>
  <c r="M2208" i="7"/>
  <c r="L2209" i="7"/>
  <c r="O2036" i="7" l="1"/>
  <c r="N2036" i="7"/>
  <c r="P2037" i="7" s="1"/>
  <c r="L2210" i="7"/>
  <c r="M2209" i="7"/>
  <c r="O2037" i="7" l="1"/>
  <c r="N2037" i="7"/>
  <c r="P2038" i="7" s="1"/>
  <c r="M2210" i="7"/>
  <c r="L2211" i="7"/>
  <c r="O2038" i="7" l="1"/>
  <c r="N2038" i="7"/>
  <c r="P2039" i="7" s="1"/>
  <c r="M2211" i="7"/>
  <c r="L2212" i="7"/>
  <c r="O2039" i="7" l="1"/>
  <c r="N2039" i="7"/>
  <c r="P2040" i="7" s="1"/>
  <c r="M2212" i="7"/>
  <c r="L2213" i="7"/>
  <c r="O2040" i="7" l="1"/>
  <c r="N2040" i="7"/>
  <c r="P2041" i="7" s="1"/>
  <c r="L2214" i="7"/>
  <c r="M2213" i="7"/>
  <c r="O2041" i="7" l="1"/>
  <c r="N2041" i="7"/>
  <c r="P2042" i="7" s="1"/>
  <c r="L2215" i="7"/>
  <c r="M2214" i="7"/>
  <c r="O2042" i="7" l="1"/>
  <c r="N2042" i="7"/>
  <c r="P2043" i="7" s="1"/>
  <c r="L2216" i="7"/>
  <c r="M2215" i="7"/>
  <c r="O2043" i="7" l="1"/>
  <c r="N2043" i="7"/>
  <c r="P2044" i="7" s="1"/>
  <c r="L2217" i="7"/>
  <c r="M2216" i="7"/>
  <c r="O2044" i="7" l="1"/>
  <c r="N2044" i="7"/>
  <c r="P2045" i="7" s="1"/>
  <c r="L2218" i="7"/>
  <c r="M2217" i="7"/>
  <c r="O2045" i="7" l="1"/>
  <c r="N2045" i="7"/>
  <c r="P2046" i="7" s="1"/>
  <c r="M2218" i="7"/>
  <c r="L2219" i="7"/>
  <c r="O2046" i="7" l="1"/>
  <c r="N2046" i="7"/>
  <c r="P2047" i="7" s="1"/>
  <c r="M2219" i="7"/>
  <c r="L2220" i="7"/>
  <c r="O2047" i="7" l="1"/>
  <c r="N2047" i="7"/>
  <c r="P2048" i="7" s="1"/>
  <c r="M2220" i="7"/>
  <c r="L2221" i="7"/>
  <c r="O2048" i="7" l="1"/>
  <c r="N2048" i="7"/>
  <c r="P2049" i="7" s="1"/>
  <c r="L2222" i="7"/>
  <c r="M2221" i="7"/>
  <c r="O2049" i="7" l="1"/>
  <c r="N2049" i="7"/>
  <c r="P2050" i="7" s="1"/>
  <c r="L2223" i="7"/>
  <c r="M2222" i="7"/>
  <c r="O2050" i="7" l="1"/>
  <c r="N2050" i="7"/>
  <c r="P2051" i="7" s="1"/>
  <c r="L2224" i="7"/>
  <c r="M2223" i="7"/>
  <c r="O2051" i="7" l="1"/>
  <c r="N2051" i="7"/>
  <c r="P2052" i="7" s="1"/>
  <c r="L2225" i="7"/>
  <c r="M2224" i="7"/>
  <c r="O2052" i="7" l="1"/>
  <c r="N2052" i="7"/>
  <c r="P2053" i="7" s="1"/>
  <c r="L2226" i="7"/>
  <c r="M2225" i="7"/>
  <c r="O2053" i="7" l="1"/>
  <c r="N2053" i="7"/>
  <c r="P2054" i="7" s="1"/>
  <c r="M2226" i="7"/>
  <c r="L2227" i="7"/>
  <c r="O2054" i="7" l="1"/>
  <c r="N2054" i="7"/>
  <c r="P2055" i="7" s="1"/>
  <c r="M2227" i="7"/>
  <c r="L2228" i="7"/>
  <c r="O2055" i="7" l="1"/>
  <c r="N2055" i="7"/>
  <c r="P2056" i="7" s="1"/>
  <c r="M2228" i="7"/>
  <c r="L2229" i="7"/>
  <c r="O2056" i="7" l="1"/>
  <c r="N2056" i="7"/>
  <c r="P2057" i="7" s="1"/>
  <c r="L2230" i="7"/>
  <c r="M2229" i="7"/>
  <c r="O2057" i="7" l="1"/>
  <c r="N2057" i="7"/>
  <c r="P2058" i="7" s="1"/>
  <c r="L2231" i="7"/>
  <c r="M2230" i="7"/>
  <c r="O2058" i="7" l="1"/>
  <c r="N2058" i="7"/>
  <c r="P2059" i="7" s="1"/>
  <c r="L2232" i="7"/>
  <c r="M2231" i="7"/>
  <c r="O2059" i="7" l="1"/>
  <c r="N2059" i="7"/>
  <c r="P2060" i="7" s="1"/>
  <c r="L2233" i="7"/>
  <c r="M2232" i="7"/>
  <c r="O2060" i="7" l="1"/>
  <c r="N2060" i="7"/>
  <c r="P2061" i="7" s="1"/>
  <c r="L2234" i="7"/>
  <c r="M2233" i="7"/>
  <c r="O2061" i="7" l="1"/>
  <c r="N2061" i="7"/>
  <c r="P2062" i="7" s="1"/>
  <c r="M2234" i="7"/>
  <c r="L2235" i="7"/>
  <c r="O2062" i="7" l="1"/>
  <c r="N2062" i="7"/>
  <c r="P2063" i="7" s="1"/>
  <c r="M2235" i="7"/>
  <c r="L2236" i="7"/>
  <c r="O2063" i="7" l="1"/>
  <c r="N2063" i="7"/>
  <c r="P2064" i="7" s="1"/>
  <c r="M2236" i="7"/>
  <c r="L2237" i="7"/>
  <c r="O2064" i="7" l="1"/>
  <c r="N2064" i="7"/>
  <c r="P2065" i="7" s="1"/>
  <c r="L2238" i="7"/>
  <c r="M2237" i="7"/>
  <c r="O2065" i="7" l="1"/>
  <c r="N2065" i="7"/>
  <c r="P2066" i="7" s="1"/>
  <c r="L2239" i="7"/>
  <c r="M2238" i="7"/>
  <c r="O2066" i="7" l="1"/>
  <c r="N2066" i="7"/>
  <c r="P2067" i="7" s="1"/>
  <c r="L2240" i="7"/>
  <c r="M2239" i="7"/>
  <c r="O2067" i="7" l="1"/>
  <c r="N2067" i="7"/>
  <c r="P2068" i="7" s="1"/>
  <c r="L2241" i="7"/>
  <c r="M2240" i="7"/>
  <c r="O2068" i="7" l="1"/>
  <c r="N2068" i="7"/>
  <c r="P2069" i="7" s="1"/>
  <c r="L2242" i="7"/>
  <c r="M2241" i="7"/>
  <c r="O2069" i="7" l="1"/>
  <c r="N2069" i="7"/>
  <c r="P2070" i="7" s="1"/>
  <c r="M2242" i="7"/>
  <c r="L2243" i="7"/>
  <c r="O2070" i="7" l="1"/>
  <c r="N2070" i="7"/>
  <c r="P2071" i="7" s="1"/>
  <c r="M2243" i="7"/>
  <c r="L2244" i="7"/>
  <c r="O2071" i="7" l="1"/>
  <c r="N2071" i="7"/>
  <c r="P2072" i="7" s="1"/>
  <c r="M2244" i="7"/>
  <c r="L2245" i="7"/>
  <c r="O2072" i="7" l="1"/>
  <c r="N2072" i="7"/>
  <c r="P2073" i="7" s="1"/>
  <c r="M2245" i="7"/>
  <c r="L2246" i="7"/>
  <c r="O2073" i="7" l="1"/>
  <c r="N2073" i="7"/>
  <c r="P2074" i="7" s="1"/>
  <c r="L2247" i="7"/>
  <c r="M2246" i="7"/>
  <c r="O2074" i="7" l="1"/>
  <c r="N2074" i="7"/>
  <c r="P2075" i="7" s="1"/>
  <c r="L2248" i="7"/>
  <c r="M2247" i="7"/>
  <c r="O2075" i="7" l="1"/>
  <c r="N2075" i="7"/>
  <c r="P2076" i="7" s="1"/>
  <c r="L2249" i="7"/>
  <c r="M2248" i="7"/>
  <c r="O2076" i="7" l="1"/>
  <c r="N2076" i="7"/>
  <c r="P2077" i="7" s="1"/>
  <c r="M2249" i="7"/>
  <c r="L2250" i="7"/>
  <c r="O2077" i="7" l="1"/>
  <c r="N2077" i="7"/>
  <c r="P2078" i="7" s="1"/>
  <c r="M2250" i="7"/>
  <c r="L2251" i="7"/>
  <c r="O2078" i="7" l="1"/>
  <c r="N2078" i="7"/>
  <c r="P2079" i="7" s="1"/>
  <c r="M2251" i="7"/>
  <c r="L2252" i="7"/>
  <c r="O2079" i="7" l="1"/>
  <c r="N2079" i="7"/>
  <c r="P2080" i="7" s="1"/>
  <c r="M2252" i="7"/>
  <c r="L2253" i="7"/>
  <c r="O2080" i="7" l="1"/>
  <c r="N2080" i="7"/>
  <c r="P2081" i="7" s="1"/>
  <c r="M2253" i="7"/>
  <c r="L2254" i="7"/>
  <c r="O2081" i="7" l="1"/>
  <c r="N2081" i="7"/>
  <c r="P2082" i="7" s="1"/>
  <c r="L2255" i="7"/>
  <c r="M2254" i="7"/>
  <c r="O2082" i="7" l="1"/>
  <c r="N2082" i="7"/>
  <c r="P2083" i="7" s="1"/>
  <c r="L2256" i="7"/>
  <c r="M2255" i="7"/>
  <c r="O2083" i="7" l="1"/>
  <c r="N2083" i="7"/>
  <c r="P2084" i="7" s="1"/>
  <c r="L2257" i="7"/>
  <c r="M2256" i="7"/>
  <c r="O2084" i="7" l="1"/>
  <c r="N2084" i="7"/>
  <c r="P2085" i="7" s="1"/>
  <c r="M2257" i="7"/>
  <c r="L2258" i="7"/>
  <c r="O2085" i="7" l="1"/>
  <c r="N2085" i="7"/>
  <c r="P2086" i="7" s="1"/>
  <c r="M2258" i="7"/>
  <c r="L2259" i="7"/>
  <c r="O2086" i="7" l="1"/>
  <c r="N2086" i="7"/>
  <c r="P2087" i="7" s="1"/>
  <c r="M2259" i="7"/>
  <c r="L2260" i="7"/>
  <c r="O2087" i="7" l="1"/>
  <c r="N2087" i="7"/>
  <c r="P2088" i="7" s="1"/>
  <c r="M2260" i="7"/>
  <c r="L2261" i="7"/>
  <c r="O2088" i="7" l="1"/>
  <c r="N2088" i="7"/>
  <c r="P2089" i="7" s="1"/>
  <c r="M2261" i="7"/>
  <c r="L2262" i="7"/>
  <c r="O2089" i="7" l="1"/>
  <c r="N2089" i="7"/>
  <c r="P2090" i="7" s="1"/>
  <c r="M2262" i="7"/>
  <c r="L2263" i="7"/>
  <c r="O2090" i="7" l="1"/>
  <c r="N2090" i="7"/>
  <c r="P2091" i="7" s="1"/>
  <c r="L2264" i="7"/>
  <c r="M2263" i="7"/>
  <c r="O2091" i="7" l="1"/>
  <c r="N2091" i="7"/>
  <c r="P2092" i="7" s="1"/>
  <c r="L2265" i="7"/>
  <c r="M2264" i="7"/>
  <c r="O2092" i="7" l="1"/>
  <c r="N2092" i="7"/>
  <c r="P2093" i="7" s="1"/>
  <c r="L2266" i="7"/>
  <c r="M2265" i="7"/>
  <c r="O2093" i="7" l="1"/>
  <c r="N2093" i="7"/>
  <c r="P2094" i="7" s="1"/>
  <c r="M2266" i="7"/>
  <c r="L2267" i="7"/>
  <c r="O2094" i="7" l="1"/>
  <c r="N2094" i="7"/>
  <c r="P2095" i="7" s="1"/>
  <c r="M2267" i="7"/>
  <c r="L2268" i="7"/>
  <c r="O2095" i="7" l="1"/>
  <c r="N2095" i="7"/>
  <c r="P2096" i="7" s="1"/>
  <c r="M2268" i="7"/>
  <c r="L2269" i="7"/>
  <c r="O2096" i="7" l="1"/>
  <c r="N2096" i="7"/>
  <c r="P2097" i="7" s="1"/>
  <c r="L2270" i="7"/>
  <c r="M2269" i="7"/>
  <c r="O2097" i="7" l="1"/>
  <c r="N2097" i="7"/>
  <c r="P2098" i="7" s="1"/>
  <c r="L2271" i="7"/>
  <c r="M2270" i="7"/>
  <c r="O2098" i="7" l="1"/>
  <c r="N2098" i="7"/>
  <c r="P2099" i="7" s="1"/>
  <c r="L2272" i="7"/>
  <c r="M2271" i="7"/>
  <c r="O2099" i="7" l="1"/>
  <c r="N2099" i="7"/>
  <c r="P2100" i="7" s="1"/>
  <c r="M2272" i="7"/>
  <c r="L2273" i="7"/>
  <c r="O2100" i="7" l="1"/>
  <c r="N2100" i="7"/>
  <c r="P2101" i="7" s="1"/>
  <c r="L2274" i="7"/>
  <c r="M2273" i="7"/>
  <c r="O2101" i="7" l="1"/>
  <c r="N2101" i="7"/>
  <c r="P2102" i="7" s="1"/>
  <c r="L2275" i="7"/>
  <c r="M2274" i="7"/>
  <c r="O2102" i="7" l="1"/>
  <c r="N2102" i="7"/>
  <c r="P2103" i="7" s="1"/>
  <c r="M2275" i="7"/>
  <c r="L2276" i="7"/>
  <c r="O2103" i="7" l="1"/>
  <c r="N2103" i="7"/>
  <c r="P2104" i="7" s="1"/>
  <c r="L2277" i="7"/>
  <c r="M2276" i="7"/>
  <c r="O2104" i="7" l="1"/>
  <c r="N2104" i="7"/>
  <c r="P2105" i="7" s="1"/>
  <c r="L2278" i="7"/>
  <c r="M2277" i="7"/>
  <c r="O2105" i="7" l="1"/>
  <c r="N2105" i="7"/>
  <c r="P2106" i="7" s="1"/>
  <c r="L2279" i="7"/>
  <c r="M2278" i="7"/>
  <c r="O2106" i="7" l="1"/>
  <c r="N2106" i="7"/>
  <c r="P2107" i="7" s="1"/>
  <c r="L2280" i="7"/>
  <c r="M2279" i="7"/>
  <c r="O2107" i="7" l="1"/>
  <c r="N2107" i="7"/>
  <c r="P2108" i="7" s="1"/>
  <c r="M2280" i="7"/>
  <c r="L2281" i="7"/>
  <c r="O2108" i="7" l="1"/>
  <c r="N2108" i="7"/>
  <c r="P2109" i="7" s="1"/>
  <c r="M2281" i="7"/>
  <c r="L2282" i="7"/>
  <c r="O2109" i="7" l="1"/>
  <c r="N2109" i="7"/>
  <c r="P2110" i="7" s="1"/>
  <c r="M2282" i="7"/>
  <c r="L2283" i="7"/>
  <c r="O2110" i="7" l="1"/>
  <c r="N2110" i="7"/>
  <c r="P2111" i="7" s="1"/>
  <c r="M2283" i="7"/>
  <c r="L2284" i="7"/>
  <c r="O2111" i="7" l="1"/>
  <c r="N2111" i="7"/>
  <c r="P2112" i="7" s="1"/>
  <c r="L2285" i="7"/>
  <c r="M2284" i="7"/>
  <c r="O2112" i="7" l="1"/>
  <c r="N2112" i="7"/>
  <c r="P2113" i="7" s="1"/>
  <c r="M2285" i="7"/>
  <c r="L2286" i="7"/>
  <c r="O2113" i="7" l="1"/>
  <c r="N2113" i="7"/>
  <c r="P2114" i="7" s="1"/>
  <c r="M2286" i="7"/>
  <c r="L2287" i="7"/>
  <c r="O2114" i="7" l="1"/>
  <c r="N2114" i="7"/>
  <c r="P2115" i="7" s="1"/>
  <c r="L2288" i="7"/>
  <c r="M2287" i="7"/>
  <c r="O2115" i="7" l="1"/>
  <c r="N2115" i="7"/>
  <c r="P2116" i="7" s="1"/>
  <c r="M2288" i="7"/>
  <c r="L2289" i="7"/>
  <c r="O2116" i="7" l="1"/>
  <c r="N2116" i="7"/>
  <c r="P2117" i="7" s="1"/>
  <c r="M2289" i="7"/>
  <c r="L2290" i="7"/>
  <c r="O2117" i="7" l="1"/>
  <c r="N2117" i="7"/>
  <c r="P2118" i="7" s="1"/>
  <c r="M2290" i="7"/>
  <c r="L2291" i="7"/>
  <c r="O2118" i="7" l="1"/>
  <c r="N2118" i="7"/>
  <c r="P2119" i="7" s="1"/>
  <c r="M2291" i="7"/>
  <c r="L2292" i="7"/>
  <c r="O2119" i="7" l="1"/>
  <c r="N2119" i="7"/>
  <c r="P2120" i="7" s="1"/>
  <c r="L2293" i="7"/>
  <c r="M2292" i="7"/>
  <c r="O2120" i="7" l="1"/>
  <c r="N2120" i="7"/>
  <c r="P2121" i="7" s="1"/>
  <c r="L2294" i="7"/>
  <c r="M2293" i="7"/>
  <c r="O2121" i="7" l="1"/>
  <c r="N2121" i="7"/>
  <c r="P2122" i="7" s="1"/>
  <c r="M2294" i="7"/>
  <c r="L2295" i="7"/>
  <c r="O2122" i="7" l="1"/>
  <c r="N2122" i="7"/>
  <c r="P2123" i="7" s="1"/>
  <c r="L2296" i="7"/>
  <c r="M2295" i="7"/>
  <c r="O2123" i="7" l="1"/>
  <c r="N2123" i="7"/>
  <c r="P2124" i="7" s="1"/>
  <c r="M2296" i="7"/>
  <c r="L2297" i="7"/>
  <c r="O2124" i="7" l="1"/>
  <c r="N2124" i="7"/>
  <c r="P2125" i="7" s="1"/>
  <c r="L2298" i="7"/>
  <c r="M2297" i="7"/>
  <c r="O2125" i="7" l="1"/>
  <c r="N2125" i="7"/>
  <c r="P2126" i="7" s="1"/>
  <c r="L2299" i="7"/>
  <c r="M2298" i="7"/>
  <c r="O2126" i="7" l="1"/>
  <c r="N2126" i="7"/>
  <c r="P2127" i="7" s="1"/>
  <c r="M2299" i="7"/>
  <c r="L2300" i="7"/>
  <c r="O2127" i="7" l="1"/>
  <c r="N2127" i="7"/>
  <c r="P2128" i="7" s="1"/>
  <c r="L2301" i="7"/>
  <c r="M2300" i="7"/>
  <c r="O2128" i="7" l="1"/>
  <c r="N2128" i="7"/>
  <c r="P2129" i="7" s="1"/>
  <c r="L2302" i="7"/>
  <c r="M2301" i="7"/>
  <c r="O2129" i="7" l="1"/>
  <c r="N2129" i="7"/>
  <c r="P2130" i="7" s="1"/>
  <c r="L2303" i="7"/>
  <c r="M2302" i="7"/>
  <c r="O2130" i="7" l="1"/>
  <c r="N2130" i="7"/>
  <c r="P2131" i="7" s="1"/>
  <c r="L2304" i="7"/>
  <c r="M2303" i="7"/>
  <c r="O2131" i="7" l="1"/>
  <c r="N2131" i="7"/>
  <c r="P2132" i="7" s="1"/>
  <c r="M2304" i="7"/>
  <c r="L2305" i="7"/>
  <c r="O2132" i="7" l="1"/>
  <c r="N2132" i="7"/>
  <c r="P2133" i="7" s="1"/>
  <c r="L2306" i="7"/>
  <c r="M2305" i="7"/>
  <c r="O2133" i="7" l="1"/>
  <c r="N2133" i="7"/>
  <c r="P2134" i="7" s="1"/>
  <c r="L2307" i="7"/>
  <c r="M2306" i="7"/>
  <c r="O2134" i="7" l="1"/>
  <c r="N2134" i="7"/>
  <c r="P2135" i="7" s="1"/>
  <c r="M2307" i="7"/>
  <c r="L2308" i="7"/>
  <c r="O2135" i="7" l="1"/>
  <c r="N2135" i="7"/>
  <c r="P2136" i="7" s="1"/>
  <c r="L2309" i="7"/>
  <c r="M2308" i="7"/>
  <c r="O2136" i="7" l="1"/>
  <c r="N2136" i="7"/>
  <c r="P2137" i="7" s="1"/>
  <c r="M2309" i="7"/>
  <c r="L2310" i="7"/>
  <c r="O2137" i="7" l="1"/>
  <c r="N2137" i="7"/>
  <c r="P2138" i="7" s="1"/>
  <c r="L2311" i="7"/>
  <c r="M2310" i="7"/>
  <c r="O2138" i="7" l="1"/>
  <c r="N2138" i="7"/>
  <c r="P2139" i="7" s="1"/>
  <c r="L2312" i="7"/>
  <c r="M2311" i="7"/>
  <c r="O2139" i="7" l="1"/>
  <c r="N2139" i="7"/>
  <c r="P2140" i="7" s="1"/>
  <c r="M2312" i="7"/>
  <c r="L2313" i="7"/>
  <c r="O2140" i="7" l="1"/>
  <c r="N2140" i="7"/>
  <c r="P2141" i="7" s="1"/>
  <c r="M2313" i="7"/>
  <c r="L2314" i="7"/>
  <c r="O2141" i="7" l="1"/>
  <c r="N2141" i="7"/>
  <c r="P2142" i="7" s="1"/>
  <c r="M2314" i="7"/>
  <c r="L2315" i="7"/>
  <c r="O2142" i="7" l="1"/>
  <c r="N2142" i="7"/>
  <c r="P2143" i="7" s="1"/>
  <c r="M2315" i="7"/>
  <c r="L2316" i="7"/>
  <c r="O2143" i="7" l="1"/>
  <c r="N2143" i="7"/>
  <c r="P2144" i="7" s="1"/>
  <c r="L2317" i="7"/>
  <c r="M2316" i="7"/>
  <c r="O2144" i="7" l="1"/>
  <c r="N2144" i="7"/>
  <c r="P2145" i="7" s="1"/>
  <c r="M2317" i="7"/>
  <c r="L2318" i="7"/>
  <c r="O2145" i="7" l="1"/>
  <c r="N2145" i="7"/>
  <c r="P2146" i="7" s="1"/>
  <c r="M2318" i="7"/>
  <c r="L2319" i="7"/>
  <c r="O2146" i="7" l="1"/>
  <c r="N2146" i="7"/>
  <c r="P2147" i="7" s="1"/>
  <c r="L2320" i="7"/>
  <c r="M2319" i="7"/>
  <c r="O2147" i="7" l="1"/>
  <c r="N2147" i="7"/>
  <c r="P2148" i="7" s="1"/>
  <c r="M2320" i="7"/>
  <c r="L2321" i="7"/>
  <c r="O2148" i="7" l="1"/>
  <c r="N2148" i="7"/>
  <c r="P2149" i="7" s="1"/>
  <c r="L2322" i="7"/>
  <c r="M2321" i="7"/>
  <c r="O2149" i="7" l="1"/>
  <c r="N2149" i="7"/>
  <c r="P2150" i="7" s="1"/>
  <c r="M2322" i="7"/>
  <c r="L2323" i="7"/>
  <c r="O2150" i="7" l="1"/>
  <c r="N2150" i="7"/>
  <c r="P2151" i="7" s="1"/>
  <c r="M2323" i="7"/>
  <c r="L2324" i="7"/>
  <c r="O2151" i="7" l="1"/>
  <c r="N2151" i="7"/>
  <c r="P2152" i="7" s="1"/>
  <c r="L2325" i="7"/>
  <c r="M2324" i="7"/>
  <c r="O2152" i="7" l="1"/>
  <c r="N2152" i="7"/>
  <c r="P2153" i="7" s="1"/>
  <c r="L2326" i="7"/>
  <c r="M2325" i="7"/>
  <c r="O2153" i="7" l="1"/>
  <c r="N2153" i="7"/>
  <c r="P2154" i="7" s="1"/>
  <c r="L2327" i="7"/>
  <c r="M2326" i="7"/>
  <c r="O2154" i="7" l="1"/>
  <c r="N2154" i="7"/>
  <c r="P2155" i="7" s="1"/>
  <c r="L2328" i="7"/>
  <c r="M2327" i="7"/>
  <c r="O2155" i="7" l="1"/>
  <c r="N2155" i="7"/>
  <c r="P2156" i="7" s="1"/>
  <c r="M2328" i="7"/>
  <c r="L2329" i="7"/>
  <c r="O2156" i="7" l="1"/>
  <c r="N2156" i="7"/>
  <c r="P2157" i="7" s="1"/>
  <c r="L2330" i="7"/>
  <c r="M2329" i="7"/>
  <c r="O2157" i="7" l="1"/>
  <c r="N2157" i="7"/>
  <c r="P2158" i="7" s="1"/>
  <c r="L2331" i="7"/>
  <c r="M2330" i="7"/>
  <c r="O2158" i="7" l="1"/>
  <c r="N2158" i="7"/>
  <c r="P2159" i="7" s="1"/>
  <c r="M2331" i="7"/>
  <c r="L2332" i="7"/>
  <c r="O2159" i="7" l="1"/>
  <c r="N2159" i="7"/>
  <c r="P2160" i="7" s="1"/>
  <c r="L2333" i="7"/>
  <c r="M2332" i="7"/>
  <c r="O2160" i="7" l="1"/>
  <c r="N2160" i="7"/>
  <c r="P2161" i="7" s="1"/>
  <c r="L2334" i="7"/>
  <c r="M2333" i="7"/>
  <c r="O2161" i="7" l="1"/>
  <c r="N2161" i="7"/>
  <c r="P2162" i="7" s="1"/>
  <c r="L2335" i="7"/>
  <c r="M2334" i="7"/>
  <c r="O2162" i="7" l="1"/>
  <c r="N2162" i="7"/>
  <c r="P2163" i="7" s="1"/>
  <c r="L2336" i="7"/>
  <c r="M2335" i="7"/>
  <c r="O2163" i="7" l="1"/>
  <c r="N2163" i="7"/>
  <c r="P2164" i="7" s="1"/>
  <c r="M2336" i="7"/>
  <c r="L2337" i="7"/>
  <c r="O2164" i="7" l="1"/>
  <c r="N2164" i="7"/>
  <c r="P2165" i="7" s="1"/>
  <c r="L2338" i="7"/>
  <c r="M2337" i="7"/>
  <c r="O2165" i="7" l="1"/>
  <c r="N2165" i="7"/>
  <c r="P2166" i="7" s="1"/>
  <c r="L2339" i="7"/>
  <c r="M2338" i="7"/>
  <c r="O2166" i="7" l="1"/>
  <c r="N2166" i="7"/>
  <c r="P2167" i="7" s="1"/>
  <c r="M2339" i="7"/>
  <c r="L2340" i="7"/>
  <c r="O2167" i="7" l="1"/>
  <c r="N2167" i="7"/>
  <c r="P2168" i="7" s="1"/>
  <c r="L2341" i="7"/>
  <c r="M2340" i="7"/>
  <c r="O2168" i="7" l="1"/>
  <c r="N2168" i="7"/>
  <c r="P2169" i="7" s="1"/>
  <c r="L2342" i="7"/>
  <c r="M2341" i="7"/>
  <c r="O2169" i="7" l="1"/>
  <c r="N2169" i="7"/>
  <c r="P2170" i="7" s="1"/>
  <c r="L2343" i="7"/>
  <c r="M2342" i="7"/>
  <c r="O2170" i="7" l="1"/>
  <c r="N2170" i="7"/>
  <c r="P2171" i="7" s="1"/>
  <c r="L2344" i="7"/>
  <c r="M2343" i="7"/>
  <c r="O2171" i="7" l="1"/>
  <c r="N2171" i="7"/>
  <c r="P2172" i="7" s="1"/>
  <c r="M2344" i="7"/>
  <c r="L2345" i="7"/>
  <c r="O2172" i="7" l="1"/>
  <c r="N2172" i="7"/>
  <c r="P2173" i="7" s="1"/>
  <c r="M2345" i="7"/>
  <c r="L2346" i="7"/>
  <c r="O2173" i="7" l="1"/>
  <c r="N2173" i="7"/>
  <c r="P2174" i="7" s="1"/>
  <c r="L2347" i="7"/>
  <c r="M2346" i="7"/>
  <c r="O2174" i="7" l="1"/>
  <c r="N2174" i="7"/>
  <c r="P2175" i="7" s="1"/>
  <c r="M2347" i="7"/>
  <c r="L2348" i="7"/>
  <c r="O2175" i="7" l="1"/>
  <c r="N2175" i="7"/>
  <c r="P2176" i="7" s="1"/>
  <c r="L2349" i="7"/>
  <c r="M2348" i="7"/>
  <c r="O2176" i="7" l="1"/>
  <c r="N2176" i="7"/>
  <c r="P2177" i="7" s="1"/>
  <c r="L2350" i="7"/>
  <c r="M2349" i="7"/>
  <c r="O2177" i="7" l="1"/>
  <c r="N2177" i="7"/>
  <c r="P2178" i="7" s="1"/>
  <c r="L2351" i="7"/>
  <c r="M2350" i="7"/>
  <c r="O2178" i="7" l="1"/>
  <c r="N2178" i="7"/>
  <c r="P2179" i="7" s="1"/>
  <c r="M2351" i="7"/>
  <c r="L2352" i="7"/>
  <c r="O2179" i="7" l="1"/>
  <c r="N2179" i="7"/>
  <c r="P2180" i="7" s="1"/>
  <c r="M2352" i="7"/>
  <c r="L2353" i="7"/>
  <c r="O2180" i="7" l="1"/>
  <c r="N2180" i="7"/>
  <c r="P2181" i="7" s="1"/>
  <c r="M2353" i="7"/>
  <c r="L2354" i="7"/>
  <c r="O2181" i="7" l="1"/>
  <c r="N2181" i="7"/>
  <c r="P2182" i="7" s="1"/>
  <c r="M2354" i="7"/>
  <c r="L2355" i="7"/>
  <c r="O2182" i="7" l="1"/>
  <c r="N2182" i="7"/>
  <c r="P2183" i="7" s="1"/>
  <c r="M2355" i="7"/>
  <c r="L2356" i="7"/>
  <c r="O2183" i="7" l="1"/>
  <c r="N2183" i="7"/>
  <c r="P2184" i="7" s="1"/>
  <c r="L2357" i="7"/>
  <c r="M2356" i="7"/>
  <c r="O2184" i="7" l="1"/>
  <c r="N2184" i="7"/>
  <c r="P2185" i="7" s="1"/>
  <c r="L2358" i="7"/>
  <c r="M2357" i="7"/>
  <c r="O2185" i="7" l="1"/>
  <c r="N2185" i="7"/>
  <c r="P2186" i="7" s="1"/>
  <c r="L2359" i="7"/>
  <c r="M2358" i="7"/>
  <c r="O2186" i="7" l="1"/>
  <c r="N2186" i="7"/>
  <c r="P2187" i="7" s="1"/>
  <c r="L2360" i="7"/>
  <c r="M2359" i="7"/>
  <c r="O2187" i="7" l="1"/>
  <c r="N2187" i="7"/>
  <c r="P2188" i="7" s="1"/>
  <c r="M2360" i="7"/>
  <c r="L2361" i="7"/>
  <c r="O2188" i="7" l="1"/>
  <c r="N2188" i="7"/>
  <c r="P2189" i="7" s="1"/>
  <c r="M2361" i="7"/>
  <c r="L2362" i="7"/>
  <c r="O2189" i="7" l="1"/>
  <c r="N2189" i="7"/>
  <c r="P2190" i="7" s="1"/>
  <c r="M2362" i="7"/>
  <c r="L2363" i="7"/>
  <c r="O2190" i="7" l="1"/>
  <c r="N2190" i="7"/>
  <c r="P2191" i="7" s="1"/>
  <c r="L2364" i="7"/>
  <c r="M2363" i="7"/>
  <c r="O2191" i="7" l="1"/>
  <c r="N2191" i="7"/>
  <c r="P2192" i="7" s="1"/>
  <c r="L2365" i="7"/>
  <c r="M2364" i="7"/>
  <c r="O2192" i="7" l="1"/>
  <c r="N2192" i="7"/>
  <c r="P2193" i="7" s="1"/>
  <c r="L2366" i="7"/>
  <c r="M2365" i="7"/>
  <c r="O2193" i="7" l="1"/>
  <c r="N2193" i="7"/>
  <c r="P2194" i="7" s="1"/>
  <c r="L2367" i="7"/>
  <c r="M2366" i="7"/>
  <c r="O2194" i="7" l="1"/>
  <c r="N2194" i="7"/>
  <c r="P2195" i="7" s="1"/>
  <c r="L2368" i="7"/>
  <c r="M2367" i="7"/>
  <c r="O2195" i="7" l="1"/>
  <c r="N2195" i="7"/>
  <c r="P2196" i="7" s="1"/>
  <c r="M2368" i="7"/>
  <c r="L2369" i="7"/>
  <c r="O2196" i="7" l="1"/>
  <c r="N2196" i="7"/>
  <c r="P2197" i="7" s="1"/>
  <c r="M2369" i="7"/>
  <c r="L2370" i="7"/>
  <c r="O2197" i="7" l="1"/>
  <c r="N2197" i="7"/>
  <c r="P2198" i="7" s="1"/>
  <c r="M2370" i="7"/>
  <c r="L2371" i="7"/>
  <c r="O2198" i="7" l="1"/>
  <c r="N2198" i="7"/>
  <c r="P2199" i="7" s="1"/>
  <c r="M2371" i="7"/>
  <c r="L2372" i="7"/>
  <c r="O2199" i="7" l="1"/>
  <c r="N2199" i="7"/>
  <c r="P2200" i="7" s="1"/>
  <c r="L2373" i="7"/>
  <c r="M2372" i="7"/>
  <c r="O2200" i="7" l="1"/>
  <c r="N2200" i="7"/>
  <c r="P2201" i="7" s="1"/>
  <c r="L2374" i="7"/>
  <c r="M2373" i="7"/>
  <c r="O2201" i="7" l="1"/>
  <c r="N2201" i="7"/>
  <c r="P2202" i="7" s="1"/>
  <c r="L2375" i="7"/>
  <c r="M2374" i="7"/>
  <c r="O2202" i="7" l="1"/>
  <c r="N2202" i="7"/>
  <c r="P2203" i="7" s="1"/>
  <c r="L2376" i="7"/>
  <c r="M2375" i="7"/>
  <c r="O2203" i="7" l="1"/>
  <c r="N2203" i="7"/>
  <c r="P2204" i="7" s="1"/>
  <c r="M2376" i="7"/>
  <c r="L2377" i="7"/>
  <c r="O2204" i="7" l="1"/>
  <c r="N2204" i="7"/>
  <c r="P2205" i="7" s="1"/>
  <c r="M2377" i="7"/>
  <c r="L2378" i="7"/>
  <c r="O2205" i="7" l="1"/>
  <c r="N2205" i="7"/>
  <c r="P2206" i="7" s="1"/>
  <c r="M2378" i="7"/>
  <c r="L2379" i="7"/>
  <c r="O2206" i="7" l="1"/>
  <c r="N2206" i="7"/>
  <c r="P2207" i="7" s="1"/>
  <c r="L2380" i="7"/>
  <c r="M2379" i="7"/>
  <c r="O2207" i="7" l="1"/>
  <c r="N2207" i="7"/>
  <c r="P2208" i="7" s="1"/>
  <c r="L2381" i="7"/>
  <c r="M2380" i="7"/>
  <c r="O2208" i="7" l="1"/>
  <c r="N2208" i="7"/>
  <c r="P2209" i="7" s="1"/>
  <c r="L2382" i="7"/>
  <c r="M2381" i="7"/>
  <c r="O2209" i="7" l="1"/>
  <c r="N2209" i="7"/>
  <c r="P2210" i="7" s="1"/>
  <c r="L2383" i="7"/>
  <c r="M2382" i="7"/>
  <c r="O2210" i="7" l="1"/>
  <c r="N2210" i="7"/>
  <c r="P2211" i="7" s="1"/>
  <c r="M2383" i="7"/>
  <c r="L2384" i="7"/>
  <c r="O2211" i="7" l="1"/>
  <c r="N2211" i="7"/>
  <c r="P2212" i="7" s="1"/>
  <c r="M2384" i="7"/>
  <c r="L2385" i="7"/>
  <c r="O2212" i="7" l="1"/>
  <c r="N2212" i="7"/>
  <c r="P2213" i="7" s="1"/>
  <c r="M2385" i="7"/>
  <c r="L2386" i="7"/>
  <c r="O2213" i="7" l="1"/>
  <c r="N2213" i="7"/>
  <c r="P2214" i="7" s="1"/>
  <c r="M2386" i="7"/>
  <c r="L2387" i="7"/>
  <c r="O2214" i="7" l="1"/>
  <c r="N2214" i="7"/>
  <c r="P2215" i="7" s="1"/>
  <c r="M2387" i="7"/>
  <c r="L2388" i="7"/>
  <c r="O2215" i="7" l="1"/>
  <c r="N2215" i="7"/>
  <c r="P2216" i="7" s="1"/>
  <c r="L2389" i="7"/>
  <c r="M2388" i="7"/>
  <c r="O2216" i="7" l="1"/>
  <c r="N2216" i="7"/>
  <c r="P2217" i="7" s="1"/>
  <c r="L2390" i="7"/>
  <c r="M2389" i="7"/>
  <c r="O2217" i="7" l="1"/>
  <c r="N2217" i="7"/>
  <c r="P2218" i="7" s="1"/>
  <c r="L2391" i="7"/>
  <c r="M2390" i="7"/>
  <c r="O2218" i="7" l="1"/>
  <c r="N2218" i="7"/>
  <c r="P2219" i="7" s="1"/>
  <c r="M2391" i="7"/>
  <c r="L2392" i="7"/>
  <c r="O2219" i="7" l="1"/>
  <c r="N2219" i="7"/>
  <c r="P2220" i="7" s="1"/>
  <c r="M2392" i="7"/>
  <c r="L2393" i="7"/>
  <c r="O2220" i="7" l="1"/>
  <c r="N2220" i="7"/>
  <c r="P2221" i="7" s="1"/>
  <c r="M2393" i="7"/>
  <c r="L2394" i="7"/>
  <c r="O2221" i="7" l="1"/>
  <c r="N2221" i="7"/>
  <c r="P2222" i="7" s="1"/>
  <c r="M2394" i="7"/>
  <c r="L2395" i="7"/>
  <c r="O2222" i="7" l="1"/>
  <c r="N2222" i="7"/>
  <c r="P2223" i="7" s="1"/>
  <c r="L2396" i="7"/>
  <c r="M2395" i="7"/>
  <c r="O2223" i="7" l="1"/>
  <c r="N2223" i="7"/>
  <c r="P2224" i="7" s="1"/>
  <c r="L2397" i="7"/>
  <c r="M2396" i="7"/>
  <c r="O2224" i="7" l="1"/>
  <c r="N2224" i="7"/>
  <c r="P2225" i="7" s="1"/>
  <c r="L2398" i="7"/>
  <c r="M2397" i="7"/>
  <c r="O2225" i="7" l="1"/>
  <c r="N2225" i="7"/>
  <c r="P2226" i="7" s="1"/>
  <c r="L2399" i="7"/>
  <c r="M2398" i="7"/>
  <c r="O2226" i="7" l="1"/>
  <c r="N2226" i="7"/>
  <c r="P2227" i="7" s="1"/>
  <c r="L2400" i="7"/>
  <c r="M2399" i="7"/>
  <c r="O2227" i="7" l="1"/>
  <c r="N2227" i="7"/>
  <c r="P2228" i="7" s="1"/>
  <c r="M2400" i="7"/>
  <c r="L2401" i="7"/>
  <c r="O2228" i="7" l="1"/>
  <c r="N2228" i="7"/>
  <c r="P2229" i="7" s="1"/>
  <c r="M2401" i="7"/>
  <c r="L2402" i="7"/>
  <c r="O2229" i="7" l="1"/>
  <c r="N2229" i="7"/>
  <c r="P2230" i="7" s="1"/>
  <c r="M2402" i="7"/>
  <c r="L2403" i="7"/>
  <c r="O2230" i="7" l="1"/>
  <c r="N2230" i="7"/>
  <c r="P2231" i="7" s="1"/>
  <c r="L2404" i="7"/>
  <c r="M2403" i="7"/>
  <c r="O2231" i="7" l="1"/>
  <c r="N2231" i="7"/>
  <c r="P2232" i="7" s="1"/>
  <c r="L2405" i="7"/>
  <c r="M2404" i="7"/>
  <c r="O2232" i="7" l="1"/>
  <c r="N2232" i="7"/>
  <c r="P2233" i="7" s="1"/>
  <c r="L2406" i="7"/>
  <c r="M2405" i="7"/>
  <c r="O2233" i="7" l="1"/>
  <c r="N2233" i="7"/>
  <c r="P2234" i="7" s="1"/>
  <c r="L2407" i="7"/>
  <c r="M2406" i="7"/>
  <c r="O2234" i="7" l="1"/>
  <c r="N2234" i="7"/>
  <c r="P2235" i="7" s="1"/>
  <c r="L2408" i="7"/>
  <c r="M2407" i="7"/>
  <c r="O2235" i="7" l="1"/>
  <c r="N2235" i="7"/>
  <c r="P2236" i="7" s="1"/>
  <c r="M2408" i="7"/>
  <c r="L2409" i="7"/>
  <c r="O2236" i="7" l="1"/>
  <c r="N2236" i="7"/>
  <c r="P2237" i="7" s="1"/>
  <c r="M2409" i="7"/>
  <c r="L2410" i="7"/>
  <c r="O2237" i="7" l="1"/>
  <c r="N2237" i="7"/>
  <c r="P2238" i="7" s="1"/>
  <c r="M2410" i="7"/>
  <c r="L2411" i="7"/>
  <c r="O2238" i="7" l="1"/>
  <c r="N2238" i="7"/>
  <c r="P2239" i="7" s="1"/>
  <c r="L2412" i="7"/>
  <c r="M2411" i="7"/>
  <c r="O2239" i="7" l="1"/>
  <c r="N2239" i="7"/>
  <c r="P2240" i="7" s="1"/>
  <c r="L2413" i="7"/>
  <c r="M2412" i="7"/>
  <c r="O2240" i="7" l="1"/>
  <c r="N2240" i="7"/>
  <c r="P2241" i="7" s="1"/>
  <c r="L2414" i="7"/>
  <c r="M2413" i="7"/>
  <c r="O2241" i="7" l="1"/>
  <c r="N2241" i="7"/>
  <c r="P2242" i="7" s="1"/>
  <c r="L2415" i="7"/>
  <c r="M2414" i="7"/>
  <c r="O2242" i="7" l="1"/>
  <c r="N2242" i="7"/>
  <c r="P2243" i="7" s="1"/>
  <c r="M2415" i="7"/>
  <c r="L2416" i="7"/>
  <c r="O2243" i="7" l="1"/>
  <c r="N2243" i="7"/>
  <c r="P2244" i="7" s="1"/>
  <c r="M2416" i="7"/>
  <c r="L2417" i="7"/>
  <c r="O2244" i="7" l="1"/>
  <c r="N2244" i="7"/>
  <c r="P2245" i="7" s="1"/>
  <c r="M2417" i="7"/>
  <c r="L2418" i="7"/>
  <c r="O2245" i="7" l="1"/>
  <c r="N2245" i="7"/>
  <c r="P2246" i="7" s="1"/>
  <c r="M2418" i="7"/>
  <c r="L2419" i="7"/>
  <c r="O2246" i="7" l="1"/>
  <c r="N2246" i="7"/>
  <c r="P2247" i="7" s="1"/>
  <c r="M2419" i="7"/>
  <c r="L2420" i="7"/>
  <c r="O2247" i="7" l="1"/>
  <c r="N2247" i="7"/>
  <c r="P2248" i="7" s="1"/>
  <c r="L2421" i="7"/>
  <c r="M2420" i="7"/>
  <c r="O2248" i="7" l="1"/>
  <c r="N2248" i="7"/>
  <c r="P2249" i="7" s="1"/>
  <c r="L2422" i="7"/>
  <c r="M2421" i="7"/>
  <c r="O2249" i="7" l="1"/>
  <c r="N2249" i="7"/>
  <c r="P2250" i="7" s="1"/>
  <c r="L2423" i="7"/>
  <c r="M2422" i="7"/>
  <c r="O2250" i="7" l="1"/>
  <c r="N2250" i="7"/>
  <c r="P2251" i="7" s="1"/>
  <c r="L2424" i="7"/>
  <c r="M2423" i="7"/>
  <c r="O2251" i="7" l="1"/>
  <c r="N2251" i="7"/>
  <c r="P2252" i="7" s="1"/>
  <c r="M2424" i="7"/>
  <c r="L2425" i="7"/>
  <c r="O2252" i="7" l="1"/>
  <c r="N2252" i="7"/>
  <c r="P2253" i="7" s="1"/>
  <c r="M2425" i="7"/>
  <c r="L2426" i="7"/>
  <c r="O2253" i="7" l="1"/>
  <c r="N2253" i="7"/>
  <c r="P2254" i="7" s="1"/>
  <c r="M2426" i="7"/>
  <c r="L2427" i="7"/>
  <c r="O2254" i="7" l="1"/>
  <c r="N2254" i="7"/>
  <c r="P2255" i="7" s="1"/>
  <c r="L2428" i="7"/>
  <c r="M2427" i="7"/>
  <c r="O2255" i="7" l="1"/>
  <c r="N2255" i="7"/>
  <c r="P2256" i="7" s="1"/>
  <c r="L2429" i="7"/>
  <c r="M2428" i="7"/>
  <c r="O2256" i="7" l="1"/>
  <c r="N2256" i="7"/>
  <c r="P2257" i="7" s="1"/>
  <c r="L2430" i="7"/>
  <c r="M2429" i="7"/>
  <c r="O2257" i="7" l="1"/>
  <c r="N2257" i="7"/>
  <c r="P2258" i="7" s="1"/>
  <c r="L2431" i="7"/>
  <c r="M2430" i="7"/>
  <c r="O2258" i="7" l="1"/>
  <c r="N2258" i="7"/>
  <c r="P2259" i="7" s="1"/>
  <c r="L2432" i="7"/>
  <c r="M2431" i="7"/>
  <c r="O2259" i="7" l="1"/>
  <c r="N2259" i="7"/>
  <c r="P2260" i="7" s="1"/>
  <c r="M2432" i="7"/>
  <c r="L2433" i="7"/>
  <c r="O2260" i="7" l="1"/>
  <c r="N2260" i="7"/>
  <c r="P2261" i="7" s="1"/>
  <c r="M2433" i="7"/>
  <c r="L2434" i="7"/>
  <c r="O2261" i="7" l="1"/>
  <c r="N2261" i="7"/>
  <c r="P2262" i="7" s="1"/>
  <c r="M2434" i="7"/>
  <c r="L2435" i="7"/>
  <c r="O2262" i="7" l="1"/>
  <c r="N2262" i="7"/>
  <c r="P2263" i="7" s="1"/>
  <c r="M2435" i="7"/>
  <c r="L2436" i="7"/>
  <c r="O2263" i="7" l="1"/>
  <c r="N2263" i="7"/>
  <c r="P2264" i="7" s="1"/>
  <c r="L2437" i="7"/>
  <c r="M2436" i="7"/>
  <c r="O2264" i="7" l="1"/>
  <c r="N2264" i="7"/>
  <c r="P2265" i="7" s="1"/>
  <c r="L2438" i="7"/>
  <c r="M2437" i="7"/>
  <c r="O2265" i="7" l="1"/>
  <c r="N2265" i="7"/>
  <c r="P2266" i="7" s="1"/>
  <c r="L2439" i="7"/>
  <c r="M2438" i="7"/>
  <c r="O2266" i="7" l="1"/>
  <c r="N2266" i="7"/>
  <c r="P2267" i="7" s="1"/>
  <c r="M2439" i="7"/>
  <c r="L2440" i="7"/>
  <c r="O2267" i="7" l="1"/>
  <c r="N2267" i="7"/>
  <c r="P2268" i="7" s="1"/>
  <c r="M2440" i="7"/>
  <c r="L2441" i="7"/>
  <c r="O2268" i="7" l="1"/>
  <c r="N2268" i="7"/>
  <c r="P2269" i="7" s="1"/>
  <c r="M2441" i="7"/>
  <c r="L2442" i="7"/>
  <c r="O2269" i="7" l="1"/>
  <c r="N2269" i="7"/>
  <c r="P2270" i="7" s="1"/>
  <c r="M2442" i="7"/>
  <c r="L2443" i="7"/>
  <c r="O2270" i="7" l="1"/>
  <c r="N2270" i="7"/>
  <c r="P2271" i="7" s="1"/>
  <c r="M2443" i="7"/>
  <c r="L2444" i="7"/>
  <c r="O2271" i="7" l="1"/>
  <c r="N2271" i="7"/>
  <c r="P2272" i="7" s="1"/>
  <c r="L2445" i="7"/>
  <c r="M2444" i="7"/>
  <c r="O2272" i="7" l="1"/>
  <c r="N2272" i="7"/>
  <c r="P2273" i="7" s="1"/>
  <c r="L2446" i="7"/>
  <c r="M2445" i="7"/>
  <c r="O2273" i="7" l="1"/>
  <c r="N2273" i="7"/>
  <c r="P2274" i="7" s="1"/>
  <c r="M2446" i="7"/>
  <c r="L2447" i="7"/>
  <c r="O2274" i="7" l="1"/>
  <c r="N2274" i="7"/>
  <c r="P2275" i="7" s="1"/>
  <c r="L2448" i="7"/>
  <c r="M2447" i="7"/>
  <c r="O2275" i="7" l="1"/>
  <c r="N2275" i="7"/>
  <c r="P2276" i="7" s="1"/>
  <c r="L2449" i="7"/>
  <c r="M2448" i="7"/>
  <c r="O2276" i="7" l="1"/>
  <c r="N2276" i="7"/>
  <c r="P2277" i="7" s="1"/>
  <c r="M2449" i="7"/>
  <c r="L2450" i="7"/>
  <c r="O2277" i="7" l="1"/>
  <c r="N2277" i="7"/>
  <c r="P2278" i="7" s="1"/>
  <c r="M2450" i="7"/>
  <c r="L2451" i="7"/>
  <c r="O2278" i="7" l="1"/>
  <c r="N2278" i="7"/>
  <c r="P2279" i="7" s="1"/>
  <c r="M2451" i="7"/>
  <c r="L2452" i="7"/>
  <c r="O2279" i="7" l="1"/>
  <c r="N2279" i="7"/>
  <c r="P2280" i="7" s="1"/>
  <c r="M2452" i="7"/>
  <c r="L2453" i="7"/>
  <c r="O2280" i="7" l="1"/>
  <c r="N2280" i="7"/>
  <c r="P2281" i="7" s="1"/>
  <c r="L2454" i="7"/>
  <c r="M2453" i="7"/>
  <c r="O2281" i="7" l="1"/>
  <c r="N2281" i="7"/>
  <c r="P2282" i="7" s="1"/>
  <c r="M2454" i="7"/>
  <c r="L2455" i="7"/>
  <c r="O2282" i="7" l="1"/>
  <c r="N2282" i="7"/>
  <c r="P2283" i="7" s="1"/>
  <c r="L2456" i="7"/>
  <c r="M2455" i="7"/>
  <c r="O2283" i="7" l="1"/>
  <c r="N2283" i="7"/>
  <c r="P2284" i="7" s="1"/>
  <c r="L2457" i="7"/>
  <c r="M2456" i="7"/>
  <c r="O2284" i="7" l="1"/>
  <c r="N2284" i="7"/>
  <c r="P2285" i="7" s="1"/>
  <c r="M2457" i="7"/>
  <c r="L2458" i="7"/>
  <c r="O2285" i="7" l="1"/>
  <c r="N2285" i="7"/>
  <c r="P2286" i="7" s="1"/>
  <c r="L2459" i="7"/>
  <c r="M2458" i="7"/>
  <c r="O2286" i="7" l="1"/>
  <c r="N2286" i="7"/>
  <c r="P2287" i="7" s="1"/>
  <c r="M2459" i="7"/>
  <c r="L2460" i="7"/>
  <c r="O2287" i="7" l="1"/>
  <c r="N2287" i="7"/>
  <c r="P2288" i="7" s="1"/>
  <c r="M2460" i="7"/>
  <c r="L2461" i="7"/>
  <c r="O2288" i="7" l="1"/>
  <c r="N2288" i="7"/>
  <c r="P2289" i="7" s="1"/>
  <c r="L2462" i="7"/>
  <c r="M2461" i="7"/>
  <c r="O2289" i="7" l="1"/>
  <c r="N2289" i="7"/>
  <c r="P2290" i="7" s="1"/>
  <c r="L2463" i="7"/>
  <c r="M2462" i="7"/>
  <c r="O2290" i="7" l="1"/>
  <c r="N2290" i="7"/>
  <c r="P2291" i="7" s="1"/>
  <c r="L2464" i="7"/>
  <c r="M2463" i="7"/>
  <c r="O2291" i="7" l="1"/>
  <c r="N2291" i="7"/>
  <c r="P2292" i="7" s="1"/>
  <c r="L2465" i="7"/>
  <c r="M2464" i="7"/>
  <c r="O2292" i="7" l="1"/>
  <c r="N2292" i="7"/>
  <c r="P2293" i="7" s="1"/>
  <c r="M2465" i="7"/>
  <c r="L2466" i="7"/>
  <c r="O2293" i="7" l="1"/>
  <c r="N2293" i="7"/>
  <c r="P2294" i="7" s="1"/>
  <c r="L2467" i="7"/>
  <c r="M2466" i="7"/>
  <c r="O2294" i="7" l="1"/>
  <c r="N2294" i="7"/>
  <c r="P2295" i="7" s="1"/>
  <c r="M2467" i="7"/>
  <c r="L2468" i="7"/>
  <c r="O2295" i="7" l="1"/>
  <c r="N2295" i="7"/>
  <c r="P2296" i="7" s="1"/>
  <c r="M2468" i="7"/>
  <c r="L2469" i="7"/>
  <c r="O2296" i="7" l="1"/>
  <c r="N2296" i="7"/>
  <c r="P2297" i="7" s="1"/>
  <c r="L2470" i="7"/>
  <c r="M2469" i="7"/>
  <c r="O2297" i="7" l="1"/>
  <c r="N2297" i="7"/>
  <c r="P2298" i="7" s="1"/>
  <c r="L2471" i="7"/>
  <c r="M2470" i="7"/>
  <c r="O2298" i="7" l="1"/>
  <c r="N2298" i="7"/>
  <c r="P2299" i="7" s="1"/>
  <c r="L2472" i="7"/>
  <c r="M2471" i="7"/>
  <c r="O2299" i="7" l="1"/>
  <c r="N2299" i="7"/>
  <c r="P2300" i="7" s="1"/>
  <c r="L2473" i="7"/>
  <c r="M2472" i="7"/>
  <c r="O2300" i="7" l="1"/>
  <c r="N2300" i="7"/>
  <c r="P2301" i="7" s="1"/>
  <c r="M2473" i="7"/>
  <c r="L2474" i="7"/>
  <c r="O2301" i="7" l="1"/>
  <c r="N2301" i="7"/>
  <c r="P2302" i="7" s="1"/>
  <c r="L2475" i="7"/>
  <c r="M2474" i="7"/>
  <c r="O2302" i="7" l="1"/>
  <c r="N2302" i="7"/>
  <c r="P2303" i="7" s="1"/>
  <c r="M2475" i="7"/>
  <c r="L2476" i="7"/>
  <c r="O2303" i="7" l="1"/>
  <c r="N2303" i="7"/>
  <c r="P2304" i="7" s="1"/>
  <c r="M2476" i="7"/>
  <c r="L2477" i="7"/>
  <c r="O2304" i="7" l="1"/>
  <c r="N2304" i="7"/>
  <c r="P2305" i="7" s="1"/>
  <c r="L2478" i="7"/>
  <c r="M2477" i="7"/>
  <c r="O2305" i="7" l="1"/>
  <c r="N2305" i="7"/>
  <c r="P2306" i="7" s="1"/>
  <c r="L2479" i="7"/>
  <c r="M2478" i="7"/>
  <c r="O2306" i="7" l="1"/>
  <c r="N2306" i="7"/>
  <c r="P2307" i="7" s="1"/>
  <c r="L2480" i="7"/>
  <c r="M2479" i="7"/>
  <c r="O2307" i="7" l="1"/>
  <c r="N2307" i="7"/>
  <c r="P2308" i="7" s="1"/>
  <c r="L2481" i="7"/>
  <c r="M2480" i="7"/>
  <c r="O2308" i="7" l="1"/>
  <c r="N2308" i="7"/>
  <c r="P2309" i="7" s="1"/>
  <c r="M2481" i="7"/>
  <c r="L2482" i="7"/>
  <c r="O2309" i="7" l="1"/>
  <c r="N2309" i="7"/>
  <c r="P2310" i="7" s="1"/>
  <c r="M2482" i="7"/>
  <c r="L2483" i="7"/>
  <c r="O2310" i="7" l="1"/>
  <c r="N2310" i="7"/>
  <c r="P2311" i="7" s="1"/>
  <c r="M2483" i="7"/>
  <c r="L2484" i="7"/>
  <c r="O2311" i="7" l="1"/>
  <c r="N2311" i="7"/>
  <c r="P2312" i="7" s="1"/>
  <c r="M2484" i="7"/>
  <c r="L2485" i="7"/>
  <c r="O2312" i="7" l="1"/>
  <c r="N2312" i="7"/>
  <c r="P2313" i="7" s="1"/>
  <c r="L2486" i="7"/>
  <c r="M2485" i="7"/>
  <c r="O2313" i="7" l="1"/>
  <c r="N2313" i="7"/>
  <c r="P2314" i="7" s="1"/>
  <c r="M2486" i="7"/>
  <c r="L2487" i="7"/>
  <c r="O2314" i="7" l="1"/>
  <c r="N2314" i="7"/>
  <c r="P2315" i="7" s="1"/>
  <c r="L2488" i="7"/>
  <c r="M2487" i="7"/>
  <c r="O2315" i="7" l="1"/>
  <c r="N2315" i="7"/>
  <c r="P2316" i="7" s="1"/>
  <c r="L2489" i="7"/>
  <c r="M2488" i="7"/>
  <c r="O2316" i="7" l="1"/>
  <c r="N2316" i="7"/>
  <c r="P2317" i="7" s="1"/>
  <c r="M2489" i="7"/>
  <c r="L2490" i="7"/>
  <c r="O2317" i="7" l="1"/>
  <c r="N2317" i="7"/>
  <c r="P2318" i="7" s="1"/>
  <c r="M2490" i="7"/>
  <c r="L2491" i="7"/>
  <c r="O2318" i="7" l="1"/>
  <c r="N2318" i="7"/>
  <c r="P2319" i="7" s="1"/>
  <c r="M2491" i="7"/>
  <c r="L2492" i="7"/>
  <c r="O2319" i="7" l="1"/>
  <c r="N2319" i="7"/>
  <c r="P2320" i="7" s="1"/>
  <c r="M2492" i="7"/>
  <c r="L2493" i="7"/>
  <c r="O2320" i="7" l="1"/>
  <c r="N2320" i="7"/>
  <c r="P2321" i="7" s="1"/>
  <c r="L2494" i="7"/>
  <c r="M2493" i="7"/>
  <c r="O2321" i="7" l="1"/>
  <c r="N2321" i="7"/>
  <c r="P2322" i="7" s="1"/>
  <c r="L2495" i="7"/>
  <c r="M2494" i="7"/>
  <c r="O2322" i="7" l="1"/>
  <c r="N2322" i="7"/>
  <c r="P2323" i="7" s="1"/>
  <c r="L2496" i="7"/>
  <c r="M2495" i="7"/>
  <c r="O2323" i="7" l="1"/>
  <c r="N2323" i="7"/>
  <c r="P2324" i="7" s="1"/>
  <c r="L2497" i="7"/>
  <c r="M2496" i="7"/>
  <c r="O2324" i="7" l="1"/>
  <c r="N2324" i="7"/>
  <c r="P2325" i="7" s="1"/>
  <c r="M2497" i="7"/>
  <c r="L2498" i="7"/>
  <c r="O2325" i="7" l="1"/>
  <c r="N2325" i="7"/>
  <c r="P2326" i="7" s="1"/>
  <c r="L2499" i="7"/>
  <c r="M2498" i="7"/>
  <c r="O2326" i="7" l="1"/>
  <c r="N2326" i="7"/>
  <c r="P2327" i="7" s="1"/>
  <c r="M2499" i="7"/>
  <c r="L2500" i="7"/>
  <c r="O2327" i="7" l="1"/>
  <c r="N2327" i="7"/>
  <c r="P2328" i="7" s="1"/>
  <c r="M2500" i="7"/>
  <c r="L2501" i="7"/>
  <c r="O2328" i="7" l="1"/>
  <c r="N2328" i="7"/>
  <c r="P2329" i="7" s="1"/>
  <c r="L2502" i="7"/>
  <c r="M2501" i="7"/>
  <c r="O2329" i="7" l="1"/>
  <c r="N2329" i="7"/>
  <c r="P2330" i="7" s="1"/>
  <c r="L2503" i="7"/>
  <c r="M2502" i="7"/>
  <c r="O2330" i="7" l="1"/>
  <c r="N2330" i="7"/>
  <c r="P2331" i="7" s="1"/>
  <c r="L2504" i="7"/>
  <c r="M2503" i="7"/>
  <c r="O2331" i="7" l="1"/>
  <c r="N2331" i="7"/>
  <c r="P2332" i="7" s="1"/>
  <c r="L2505" i="7"/>
  <c r="M2504" i="7"/>
  <c r="O2332" i="7" l="1"/>
  <c r="N2332" i="7"/>
  <c r="P2333" i="7" s="1"/>
  <c r="M2505" i="7"/>
  <c r="L2506" i="7"/>
  <c r="O2333" i="7" l="1"/>
  <c r="N2333" i="7"/>
  <c r="P2334" i="7" s="1"/>
  <c r="L2507" i="7"/>
  <c r="M2506" i="7"/>
  <c r="O2334" i="7" l="1"/>
  <c r="N2334" i="7"/>
  <c r="P2335" i="7" s="1"/>
  <c r="M2507" i="7"/>
  <c r="L2508" i="7"/>
  <c r="O2335" i="7" l="1"/>
  <c r="N2335" i="7"/>
  <c r="P2336" i="7" s="1"/>
  <c r="M2508" i="7"/>
  <c r="L2509" i="7"/>
  <c r="O2336" i="7" l="1"/>
  <c r="N2336" i="7"/>
  <c r="P2337" i="7" s="1"/>
  <c r="L2510" i="7"/>
  <c r="M2509" i="7"/>
  <c r="O2337" i="7" l="1"/>
  <c r="N2337" i="7"/>
  <c r="P2338" i="7" s="1"/>
  <c r="M2510" i="7"/>
  <c r="L2511" i="7"/>
  <c r="O2338" i="7" l="1"/>
  <c r="N2338" i="7"/>
  <c r="P2339" i="7" s="1"/>
  <c r="L2512" i="7"/>
  <c r="M2511" i="7"/>
  <c r="O2339" i="7" l="1"/>
  <c r="N2339" i="7"/>
  <c r="P2340" i="7" s="1"/>
  <c r="L2513" i="7"/>
  <c r="M2512" i="7"/>
  <c r="O2340" i="7" l="1"/>
  <c r="N2340" i="7"/>
  <c r="P2341" i="7" s="1"/>
  <c r="M2513" i="7"/>
  <c r="L2514" i="7"/>
  <c r="O2341" i="7" l="1"/>
  <c r="N2341" i="7"/>
  <c r="P2342" i="7" s="1"/>
  <c r="M2514" i="7"/>
  <c r="L2515" i="7"/>
  <c r="O2342" i="7" l="1"/>
  <c r="N2342" i="7"/>
  <c r="P2343" i="7" s="1"/>
  <c r="M2515" i="7"/>
  <c r="L2516" i="7"/>
  <c r="O2343" i="7" l="1"/>
  <c r="N2343" i="7"/>
  <c r="P2344" i="7" s="1"/>
  <c r="M2516" i="7"/>
  <c r="L2517" i="7"/>
  <c r="O2344" i="7" l="1"/>
  <c r="N2344" i="7"/>
  <c r="P2345" i="7" s="1"/>
  <c r="L2518" i="7"/>
  <c r="M2517" i="7"/>
  <c r="O2345" i="7" l="1"/>
  <c r="N2345" i="7"/>
  <c r="P2346" i="7" s="1"/>
  <c r="M2518" i="7"/>
  <c r="L2519" i="7"/>
  <c r="O2346" i="7" l="1"/>
  <c r="N2346" i="7"/>
  <c r="P2347" i="7" s="1"/>
  <c r="L2520" i="7"/>
  <c r="M2519" i="7"/>
  <c r="O2347" i="7" l="1"/>
  <c r="N2347" i="7"/>
  <c r="P2348" i="7" s="1"/>
  <c r="L2521" i="7"/>
  <c r="M2520" i="7"/>
  <c r="O2348" i="7" l="1"/>
  <c r="N2348" i="7"/>
  <c r="P2349" i="7" s="1"/>
  <c r="M2521" i="7"/>
  <c r="L2522" i="7"/>
  <c r="O2349" i="7" l="1"/>
  <c r="N2349" i="7"/>
  <c r="P2350" i="7" s="1"/>
  <c r="L2523" i="7"/>
  <c r="M2522" i="7"/>
  <c r="O2350" i="7" l="1"/>
  <c r="N2350" i="7"/>
  <c r="P2351" i="7" s="1"/>
  <c r="M2523" i="7"/>
  <c r="L2524" i="7"/>
  <c r="O2351" i="7" l="1"/>
  <c r="N2351" i="7"/>
  <c r="P2352" i="7" s="1"/>
  <c r="M2524" i="7"/>
  <c r="L2525" i="7"/>
  <c r="O2352" i="7" l="1"/>
  <c r="N2352" i="7"/>
  <c r="P2353" i="7" s="1"/>
  <c r="L2526" i="7"/>
  <c r="M2525" i="7"/>
  <c r="O2353" i="7" l="1"/>
  <c r="N2353" i="7"/>
  <c r="P2354" i="7" s="1"/>
  <c r="L2527" i="7"/>
  <c r="M2526" i="7"/>
  <c r="O2354" i="7" l="1"/>
  <c r="N2354" i="7"/>
  <c r="P2355" i="7" s="1"/>
  <c r="L2528" i="7"/>
  <c r="M2527" i="7"/>
  <c r="O2355" i="7" l="1"/>
  <c r="N2355" i="7"/>
  <c r="P2356" i="7" s="1"/>
  <c r="L2529" i="7"/>
  <c r="M2528" i="7"/>
  <c r="O2356" i="7" l="1"/>
  <c r="N2356" i="7"/>
  <c r="P2357" i="7" s="1"/>
  <c r="M2529" i="7"/>
  <c r="L2530" i="7"/>
  <c r="O2357" i="7" l="1"/>
  <c r="N2357" i="7"/>
  <c r="P2358" i="7" s="1"/>
  <c r="L2531" i="7"/>
  <c r="M2530" i="7"/>
  <c r="O2358" i="7" l="1"/>
  <c r="N2358" i="7"/>
  <c r="P2359" i="7" s="1"/>
  <c r="M2531" i="7"/>
  <c r="L2532" i="7"/>
  <c r="O2359" i="7" l="1"/>
  <c r="N2359" i="7"/>
  <c r="P2360" i="7" s="1"/>
  <c r="M2532" i="7"/>
  <c r="L2533" i="7"/>
  <c r="O2360" i="7" l="1"/>
  <c r="N2360" i="7"/>
  <c r="P2361" i="7" s="1"/>
  <c r="L2534" i="7"/>
  <c r="M2533" i="7"/>
  <c r="O2361" i="7" l="1"/>
  <c r="N2361" i="7"/>
  <c r="P2362" i="7" s="1"/>
  <c r="M2534" i="7"/>
  <c r="L2535" i="7"/>
  <c r="O2362" i="7" l="1"/>
  <c r="N2362" i="7"/>
  <c r="P2363" i="7" s="1"/>
  <c r="L2536" i="7"/>
  <c r="M2535" i="7"/>
  <c r="O2363" i="7" l="1"/>
  <c r="N2363" i="7"/>
  <c r="P2364" i="7" s="1"/>
  <c r="L2537" i="7"/>
  <c r="M2536" i="7"/>
  <c r="O2364" i="7" l="1"/>
  <c r="N2364" i="7"/>
  <c r="P2365" i="7" s="1"/>
  <c r="M2537" i="7"/>
  <c r="L2538" i="7"/>
  <c r="O2365" i="7" l="1"/>
  <c r="N2365" i="7"/>
  <c r="P2366" i="7" s="1"/>
  <c r="L2539" i="7"/>
  <c r="M2538" i="7"/>
  <c r="O2366" i="7" l="1"/>
  <c r="N2366" i="7"/>
  <c r="P2367" i="7" s="1"/>
  <c r="M2539" i="7"/>
  <c r="L2540" i="7"/>
  <c r="O2367" i="7" l="1"/>
  <c r="N2367" i="7"/>
  <c r="P2368" i="7" s="1"/>
  <c r="M2540" i="7"/>
  <c r="L2541" i="7"/>
  <c r="O2368" i="7" l="1"/>
  <c r="N2368" i="7"/>
  <c r="P2369" i="7" s="1"/>
  <c r="L2542" i="7"/>
  <c r="M2541" i="7"/>
  <c r="O2369" i="7" l="1"/>
  <c r="N2369" i="7"/>
  <c r="P2370" i="7" s="1"/>
  <c r="M2542" i="7"/>
  <c r="L2543" i="7"/>
  <c r="O2370" i="7" l="1"/>
  <c r="N2370" i="7"/>
  <c r="P2371" i="7" s="1"/>
  <c r="L2544" i="7"/>
  <c r="M2543" i="7"/>
  <c r="O2371" i="7" l="1"/>
  <c r="N2371" i="7"/>
  <c r="P2372" i="7" s="1"/>
  <c r="L2545" i="7"/>
  <c r="M2544" i="7"/>
  <c r="O2372" i="7" l="1"/>
  <c r="N2372" i="7"/>
  <c r="P2373" i="7" s="1"/>
  <c r="M2545" i="7"/>
  <c r="L2546" i="7"/>
  <c r="O2373" i="7" l="1"/>
  <c r="N2373" i="7"/>
  <c r="P2374" i="7" s="1"/>
  <c r="L2547" i="7"/>
  <c r="M2546" i="7"/>
  <c r="O2374" i="7" l="1"/>
  <c r="N2374" i="7"/>
  <c r="P2375" i="7" s="1"/>
  <c r="M2547" i="7"/>
  <c r="L2548" i="7"/>
  <c r="O2375" i="7" l="1"/>
  <c r="N2375" i="7"/>
  <c r="P2376" i="7" s="1"/>
  <c r="M2548" i="7"/>
  <c r="L2549" i="7"/>
  <c r="O2376" i="7" l="1"/>
  <c r="N2376" i="7"/>
  <c r="P2377" i="7" s="1"/>
  <c r="L2550" i="7"/>
  <c r="M2549" i="7"/>
  <c r="O2377" i="7" l="1"/>
  <c r="N2377" i="7"/>
  <c r="P2378" i="7" s="1"/>
  <c r="M2550" i="7"/>
  <c r="L2551" i="7"/>
  <c r="O2378" i="7" l="1"/>
  <c r="N2378" i="7"/>
  <c r="P2379" i="7" s="1"/>
  <c r="L2552" i="7"/>
  <c r="M2551" i="7"/>
  <c r="O2379" i="7" l="1"/>
  <c r="N2379" i="7"/>
  <c r="P2380" i="7" s="1"/>
  <c r="L2553" i="7"/>
  <c r="M2552" i="7"/>
  <c r="O2380" i="7" l="1"/>
  <c r="N2380" i="7"/>
  <c r="P2381" i="7" s="1"/>
  <c r="M2553" i="7"/>
  <c r="L2554" i="7"/>
  <c r="O2381" i="7" l="1"/>
  <c r="N2381" i="7"/>
  <c r="P2382" i="7" s="1"/>
  <c r="L2555" i="7"/>
  <c r="M2554" i="7"/>
  <c r="O2382" i="7" l="1"/>
  <c r="N2382" i="7"/>
  <c r="P2383" i="7" s="1"/>
  <c r="M2555" i="7"/>
  <c r="L2556" i="7"/>
  <c r="O2383" i="7" l="1"/>
  <c r="N2383" i="7"/>
  <c r="P2384" i="7" s="1"/>
  <c r="M2556" i="7"/>
  <c r="L2557" i="7"/>
  <c r="O2384" i="7" l="1"/>
  <c r="N2384" i="7"/>
  <c r="P2385" i="7" s="1"/>
  <c r="L2558" i="7"/>
  <c r="M2557" i="7"/>
  <c r="O2385" i="7" l="1"/>
  <c r="N2385" i="7"/>
  <c r="P2386" i="7" s="1"/>
  <c r="M2558" i="7"/>
  <c r="L2559" i="7"/>
  <c r="O2386" i="7" l="1"/>
  <c r="N2386" i="7"/>
  <c r="P2387" i="7" s="1"/>
  <c r="L2560" i="7"/>
  <c r="M2559" i="7"/>
  <c r="O2387" i="7" l="1"/>
  <c r="N2387" i="7"/>
  <c r="P2388" i="7" s="1"/>
  <c r="L2561" i="7"/>
  <c r="M2560" i="7"/>
  <c r="O2388" i="7" l="1"/>
  <c r="N2388" i="7"/>
  <c r="P2389" i="7" s="1"/>
  <c r="M2561" i="7"/>
  <c r="L2562" i="7"/>
  <c r="O2389" i="7" l="1"/>
  <c r="N2389" i="7"/>
  <c r="P2390" i="7" s="1"/>
  <c r="L2563" i="7"/>
  <c r="M2562" i="7"/>
  <c r="O2390" i="7" l="1"/>
  <c r="N2390" i="7"/>
  <c r="P2391" i="7" s="1"/>
  <c r="M2563" i="7"/>
  <c r="L2564" i="7"/>
  <c r="O2391" i="7" l="1"/>
  <c r="N2391" i="7"/>
  <c r="P2392" i="7" s="1"/>
  <c r="M2564" i="7"/>
  <c r="L2565" i="7"/>
  <c r="O2392" i="7" l="1"/>
  <c r="N2392" i="7"/>
  <c r="P2393" i="7" s="1"/>
  <c r="L2566" i="7"/>
  <c r="M2565" i="7"/>
  <c r="O2393" i="7" l="1"/>
  <c r="N2393" i="7"/>
  <c r="P2394" i="7" s="1"/>
  <c r="M2566" i="7"/>
  <c r="L2567" i="7"/>
  <c r="O2394" i="7" l="1"/>
  <c r="N2394" i="7"/>
  <c r="P2395" i="7" s="1"/>
  <c r="L2568" i="7"/>
  <c r="M2567" i="7"/>
  <c r="O2395" i="7" l="1"/>
  <c r="N2395" i="7"/>
  <c r="P2396" i="7" s="1"/>
  <c r="L2569" i="7"/>
  <c r="M2568" i="7"/>
  <c r="O2396" i="7" l="1"/>
  <c r="N2396" i="7"/>
  <c r="P2397" i="7" s="1"/>
  <c r="M2569" i="7"/>
  <c r="L2570" i="7"/>
  <c r="O2397" i="7" l="1"/>
  <c r="N2397" i="7"/>
  <c r="P2398" i="7" s="1"/>
  <c r="L2571" i="7"/>
  <c r="M2570" i="7"/>
  <c r="O2398" i="7" l="1"/>
  <c r="N2398" i="7"/>
  <c r="P2399" i="7" s="1"/>
  <c r="M2571" i="7"/>
  <c r="L2572" i="7"/>
  <c r="O2399" i="7" l="1"/>
  <c r="N2399" i="7"/>
  <c r="P2400" i="7" s="1"/>
  <c r="M2572" i="7"/>
  <c r="L2573" i="7"/>
  <c r="O2400" i="7" l="1"/>
  <c r="N2400" i="7"/>
  <c r="P2401" i="7" s="1"/>
  <c r="L2574" i="7"/>
  <c r="M2573" i="7"/>
  <c r="O2401" i="7" l="1"/>
  <c r="N2401" i="7"/>
  <c r="P2402" i="7" s="1"/>
  <c r="M2574" i="7"/>
  <c r="L2575" i="7"/>
  <c r="O2402" i="7" l="1"/>
  <c r="N2402" i="7"/>
  <c r="P2403" i="7" s="1"/>
  <c r="L2576" i="7"/>
  <c r="M2575" i="7"/>
  <c r="O2403" i="7" l="1"/>
  <c r="N2403" i="7"/>
  <c r="P2404" i="7" s="1"/>
  <c r="L2577" i="7"/>
  <c r="M2576" i="7"/>
  <c r="O2404" i="7" l="1"/>
  <c r="N2404" i="7"/>
  <c r="P2405" i="7" s="1"/>
  <c r="M2577" i="7"/>
  <c r="L2578" i="7"/>
  <c r="O2405" i="7" l="1"/>
  <c r="N2405" i="7"/>
  <c r="P2406" i="7" s="1"/>
  <c r="L2579" i="7"/>
  <c r="M2578" i="7"/>
  <c r="O2406" i="7" l="1"/>
  <c r="N2406" i="7"/>
  <c r="P2407" i="7" s="1"/>
  <c r="M2579" i="7"/>
  <c r="L2580" i="7"/>
  <c r="O2407" i="7" l="1"/>
  <c r="N2407" i="7"/>
  <c r="P2408" i="7" s="1"/>
  <c r="M2580" i="7"/>
  <c r="M2581" i="7" s="1"/>
  <c r="J24" i="7"/>
  <c r="J120" i="33" s="1"/>
  <c r="J121" i="33" l="1"/>
  <c r="J224" i="33"/>
  <c r="O2408" i="7"/>
  <c r="N2408" i="7"/>
  <c r="P2409" i="7" s="1"/>
  <c r="O2409" i="7" l="1"/>
  <c r="N2409" i="7"/>
  <c r="P2410" i="7" s="1"/>
  <c r="J46" i="33" l="1"/>
  <c r="O2410" i="7"/>
  <c r="N2410" i="7"/>
  <c r="P2411" i="7" s="1"/>
  <c r="O2411" i="7" l="1"/>
  <c r="N2411" i="7"/>
  <c r="P2412" i="7" s="1"/>
  <c r="O2412" i="7" l="1"/>
  <c r="N2412" i="7"/>
  <c r="P2413" i="7" s="1"/>
  <c r="O2413" i="7" l="1"/>
  <c r="N2413" i="7"/>
  <c r="P2414" i="7" s="1"/>
  <c r="O2414" i="7" l="1"/>
  <c r="N2414" i="7"/>
  <c r="P2415" i="7" s="1"/>
  <c r="O2415" i="7" l="1"/>
  <c r="N2415" i="7"/>
  <c r="P2416" i="7" s="1"/>
  <c r="O2416" i="7" l="1"/>
  <c r="N2416" i="7"/>
  <c r="P2417" i="7" s="1"/>
  <c r="O2417" i="7" l="1"/>
  <c r="N2417" i="7"/>
  <c r="P2418" i="7" s="1"/>
  <c r="O2418" i="7" l="1"/>
  <c r="N2418" i="7"/>
  <c r="P2419" i="7" s="1"/>
  <c r="O2419" i="7" l="1"/>
  <c r="N2419" i="7"/>
  <c r="P2420" i="7" s="1"/>
  <c r="O2420" i="7" l="1"/>
  <c r="N2420" i="7"/>
  <c r="P2421" i="7" s="1"/>
  <c r="O2421" i="7" l="1"/>
  <c r="N2421" i="7"/>
  <c r="P2422" i="7" s="1"/>
  <c r="O2422" i="7" l="1"/>
  <c r="N2422" i="7"/>
  <c r="P2423" i="7" s="1"/>
  <c r="O2423" i="7" l="1"/>
  <c r="N2423" i="7"/>
  <c r="P2424" i="7" s="1"/>
  <c r="O2424" i="7" l="1"/>
  <c r="N2424" i="7"/>
  <c r="P2425" i="7" s="1"/>
  <c r="O2425" i="7" l="1"/>
  <c r="N2425" i="7"/>
  <c r="P2426" i="7" s="1"/>
  <c r="O2426" i="7" l="1"/>
  <c r="N2426" i="7"/>
  <c r="P2427" i="7" s="1"/>
  <c r="O2427" i="7" l="1"/>
  <c r="N2427" i="7"/>
  <c r="P2428" i="7" s="1"/>
  <c r="O2428" i="7" l="1"/>
  <c r="N2428" i="7"/>
  <c r="P2429" i="7" s="1"/>
  <c r="O2429" i="7" l="1"/>
  <c r="N2429" i="7"/>
  <c r="P2430" i="7" s="1"/>
  <c r="O2430" i="7" l="1"/>
  <c r="N2430" i="7"/>
  <c r="P2431" i="7" s="1"/>
  <c r="O2431" i="7" l="1"/>
  <c r="N2431" i="7"/>
  <c r="P2432" i="7" s="1"/>
  <c r="O2432" i="7" l="1"/>
  <c r="N2432" i="7"/>
  <c r="P2433" i="7" s="1"/>
  <c r="O2433" i="7" l="1"/>
  <c r="N2433" i="7"/>
  <c r="P2434" i="7" s="1"/>
  <c r="O2434" i="7" l="1"/>
  <c r="N2434" i="7"/>
  <c r="P2435" i="7" s="1"/>
  <c r="O2435" i="7" l="1"/>
  <c r="N2435" i="7"/>
  <c r="P2436" i="7" s="1"/>
  <c r="O2436" i="7" l="1"/>
  <c r="N2436" i="7"/>
  <c r="P2437" i="7" s="1"/>
  <c r="O2437" i="7" l="1"/>
  <c r="N2437" i="7"/>
  <c r="P2438" i="7" s="1"/>
  <c r="O2438" i="7" l="1"/>
  <c r="N2438" i="7"/>
  <c r="P2439" i="7" s="1"/>
  <c r="O2439" i="7" l="1"/>
  <c r="N2439" i="7"/>
  <c r="P2440" i="7" s="1"/>
  <c r="O2440" i="7" l="1"/>
  <c r="N2440" i="7"/>
  <c r="P2441" i="7" s="1"/>
  <c r="O2441" i="7" l="1"/>
  <c r="N2441" i="7"/>
  <c r="P2442" i="7" s="1"/>
  <c r="O2442" i="7" l="1"/>
  <c r="N2442" i="7"/>
  <c r="P2443" i="7" s="1"/>
  <c r="O2443" i="7" l="1"/>
  <c r="N2443" i="7"/>
  <c r="P2444" i="7" s="1"/>
  <c r="O2444" i="7" l="1"/>
  <c r="N2444" i="7"/>
  <c r="P2445" i="7" s="1"/>
  <c r="O2445" i="7" l="1"/>
  <c r="N2445" i="7"/>
  <c r="P2446" i="7" s="1"/>
  <c r="O2446" i="7" l="1"/>
  <c r="N2446" i="7"/>
  <c r="P2447" i="7" s="1"/>
  <c r="O2447" i="7" l="1"/>
  <c r="N2447" i="7"/>
  <c r="P2448" i="7" s="1"/>
  <c r="O2448" i="7" l="1"/>
  <c r="N2448" i="7"/>
  <c r="P2449" i="7" s="1"/>
  <c r="O2449" i="7" l="1"/>
  <c r="N2449" i="7"/>
  <c r="P2450" i="7" s="1"/>
  <c r="O2450" i="7" l="1"/>
  <c r="N2450" i="7"/>
  <c r="P2451" i="7" s="1"/>
  <c r="O2451" i="7" l="1"/>
  <c r="N2451" i="7"/>
  <c r="P2452" i="7" s="1"/>
  <c r="O2452" i="7" l="1"/>
  <c r="N2452" i="7"/>
  <c r="P2453" i="7" s="1"/>
  <c r="O2453" i="7" l="1"/>
  <c r="N2453" i="7"/>
  <c r="P2454" i="7" s="1"/>
  <c r="O2454" i="7" l="1"/>
  <c r="N2454" i="7"/>
  <c r="P2455" i="7" s="1"/>
  <c r="O2455" i="7" l="1"/>
  <c r="N2455" i="7"/>
  <c r="P2456" i="7" s="1"/>
  <c r="O2456" i="7" l="1"/>
  <c r="N2456" i="7"/>
  <c r="P2457" i="7" s="1"/>
  <c r="O2457" i="7" l="1"/>
  <c r="N2457" i="7"/>
  <c r="P2458" i="7" s="1"/>
  <c r="O2458" i="7" l="1"/>
  <c r="N2458" i="7"/>
  <c r="P2459" i="7" s="1"/>
  <c r="O2459" i="7" l="1"/>
  <c r="N2459" i="7"/>
  <c r="P2460" i="7" s="1"/>
  <c r="O2460" i="7" l="1"/>
  <c r="N2460" i="7"/>
  <c r="P2461" i="7" s="1"/>
  <c r="O2461" i="7" l="1"/>
  <c r="N2461" i="7"/>
  <c r="P2462" i="7" s="1"/>
  <c r="O2462" i="7" l="1"/>
  <c r="N2462" i="7"/>
  <c r="P2463" i="7" s="1"/>
  <c r="O2463" i="7" l="1"/>
  <c r="N2463" i="7"/>
  <c r="P2464" i="7" s="1"/>
  <c r="O2464" i="7" l="1"/>
  <c r="N2464" i="7"/>
  <c r="P2465" i="7" s="1"/>
  <c r="O2465" i="7" l="1"/>
  <c r="N2465" i="7"/>
  <c r="P2466" i="7" s="1"/>
  <c r="O2466" i="7" l="1"/>
  <c r="N2466" i="7"/>
  <c r="P2467" i="7" s="1"/>
  <c r="O2467" i="7" l="1"/>
  <c r="N2467" i="7"/>
  <c r="P2468" i="7" s="1"/>
  <c r="O2468" i="7" l="1"/>
  <c r="N2468" i="7"/>
  <c r="P2469" i="7" s="1"/>
  <c r="O2469" i="7" l="1"/>
  <c r="N2469" i="7"/>
  <c r="P2470" i="7" s="1"/>
  <c r="O2470" i="7" l="1"/>
  <c r="N2470" i="7"/>
  <c r="P2471" i="7" s="1"/>
  <c r="O2471" i="7" l="1"/>
  <c r="N2471" i="7"/>
  <c r="P2472" i="7" s="1"/>
  <c r="O2472" i="7" l="1"/>
  <c r="N2472" i="7"/>
  <c r="P2473" i="7" s="1"/>
  <c r="O2473" i="7" l="1"/>
  <c r="N2473" i="7"/>
  <c r="P2474" i="7" s="1"/>
  <c r="O2474" i="7" l="1"/>
  <c r="N2474" i="7"/>
  <c r="P2475" i="7" s="1"/>
  <c r="O2475" i="7" l="1"/>
  <c r="N2475" i="7"/>
  <c r="P2476" i="7" s="1"/>
  <c r="O2476" i="7" l="1"/>
  <c r="N2476" i="7"/>
  <c r="P2477" i="7" s="1"/>
  <c r="O2477" i="7" l="1"/>
  <c r="N2477" i="7"/>
  <c r="P2478" i="7" s="1"/>
  <c r="O2478" i="7" l="1"/>
  <c r="N2478" i="7"/>
  <c r="P2479" i="7" s="1"/>
  <c r="O2479" i="7" l="1"/>
  <c r="N2479" i="7"/>
  <c r="P2480" i="7" s="1"/>
  <c r="O2480" i="7" l="1"/>
  <c r="N2480" i="7"/>
  <c r="P2481" i="7" s="1"/>
  <c r="O2481" i="7" l="1"/>
  <c r="N2481" i="7"/>
  <c r="P2482" i="7" s="1"/>
  <c r="O2482" i="7" l="1"/>
  <c r="N2482" i="7"/>
  <c r="P2483" i="7" s="1"/>
  <c r="O2483" i="7" l="1"/>
  <c r="N2483" i="7"/>
  <c r="P2484" i="7" s="1"/>
  <c r="O2484" i="7" l="1"/>
  <c r="N2484" i="7"/>
  <c r="P2485" i="7" s="1"/>
  <c r="O2485" i="7" l="1"/>
  <c r="N2485" i="7"/>
  <c r="P2486" i="7" s="1"/>
  <c r="O2486" i="7" l="1"/>
  <c r="N2486" i="7"/>
  <c r="P2487" i="7" s="1"/>
  <c r="O2487" i="7" l="1"/>
  <c r="N2487" i="7"/>
  <c r="P2488" i="7" s="1"/>
  <c r="O2488" i="7" l="1"/>
  <c r="N2488" i="7"/>
  <c r="P2489" i="7" s="1"/>
  <c r="O2489" i="7" l="1"/>
  <c r="N2489" i="7"/>
  <c r="P2490" i="7" s="1"/>
  <c r="O2490" i="7" l="1"/>
  <c r="N2490" i="7"/>
  <c r="P2491" i="7" s="1"/>
  <c r="O2491" i="7" l="1"/>
  <c r="N2491" i="7"/>
  <c r="P2492" i="7" s="1"/>
  <c r="O2492" i="7" l="1"/>
  <c r="N2492" i="7"/>
  <c r="P2493" i="7" s="1"/>
  <c r="O2493" i="7" l="1"/>
  <c r="N2493" i="7"/>
  <c r="P2494" i="7" s="1"/>
  <c r="O2494" i="7" l="1"/>
  <c r="N2494" i="7"/>
  <c r="P2495" i="7" s="1"/>
  <c r="O2495" i="7" l="1"/>
  <c r="N2495" i="7"/>
  <c r="P2496" i="7" s="1"/>
  <c r="O2496" i="7" l="1"/>
  <c r="N2496" i="7"/>
  <c r="P2497" i="7" s="1"/>
  <c r="O2497" i="7" l="1"/>
  <c r="N2497" i="7"/>
  <c r="P2498" i="7" s="1"/>
  <c r="O2498" i="7" l="1"/>
  <c r="N2498" i="7"/>
  <c r="P2499" i="7" s="1"/>
  <c r="O2499" i="7" l="1"/>
  <c r="N2499" i="7"/>
  <c r="P2500" i="7" s="1"/>
  <c r="O2500" i="7" l="1"/>
  <c r="N2500" i="7"/>
  <c r="P2501" i="7" s="1"/>
  <c r="O2501" i="7" l="1"/>
  <c r="N2501" i="7"/>
  <c r="P2502" i="7" s="1"/>
  <c r="O2502" i="7" l="1"/>
  <c r="N2502" i="7"/>
  <c r="P2503" i="7" s="1"/>
  <c r="O2503" i="7" l="1"/>
  <c r="N2503" i="7"/>
  <c r="P2504" i="7" s="1"/>
  <c r="O2504" i="7" l="1"/>
  <c r="N2504" i="7"/>
  <c r="P2505" i="7" s="1"/>
  <c r="O2505" i="7" l="1"/>
  <c r="N2505" i="7"/>
  <c r="P2506" i="7" s="1"/>
  <c r="O2506" i="7" l="1"/>
  <c r="N2506" i="7"/>
  <c r="P2507" i="7" s="1"/>
  <c r="O2507" i="7" l="1"/>
  <c r="N2507" i="7"/>
  <c r="P2508" i="7" s="1"/>
  <c r="O2508" i="7" l="1"/>
  <c r="N2508" i="7"/>
  <c r="P2509" i="7" s="1"/>
  <c r="O2509" i="7" l="1"/>
  <c r="N2509" i="7"/>
  <c r="P2510" i="7" s="1"/>
  <c r="O2510" i="7" l="1"/>
  <c r="N2510" i="7"/>
  <c r="P2511" i="7" s="1"/>
  <c r="O2511" i="7" l="1"/>
  <c r="N2511" i="7"/>
  <c r="P2512" i="7" s="1"/>
  <c r="O2512" i="7" l="1"/>
  <c r="N2512" i="7"/>
  <c r="P2513" i="7" s="1"/>
  <c r="O2513" i="7" l="1"/>
  <c r="N2513" i="7"/>
  <c r="P2514" i="7" s="1"/>
  <c r="O2514" i="7" l="1"/>
  <c r="N2514" i="7"/>
  <c r="P2515" i="7" s="1"/>
  <c r="O2515" i="7" l="1"/>
  <c r="N2515" i="7"/>
  <c r="P2516" i="7" s="1"/>
  <c r="O2516" i="7" l="1"/>
  <c r="N2516" i="7"/>
  <c r="P2517" i="7" s="1"/>
  <c r="O2517" i="7" l="1"/>
  <c r="N2517" i="7"/>
  <c r="P2518" i="7" s="1"/>
  <c r="O2518" i="7" l="1"/>
  <c r="N2518" i="7"/>
  <c r="P2519" i="7" s="1"/>
  <c r="O2519" i="7" l="1"/>
  <c r="N2519" i="7"/>
  <c r="P2520" i="7" s="1"/>
  <c r="O2520" i="7" l="1"/>
  <c r="N2520" i="7"/>
  <c r="P2521" i="7" s="1"/>
  <c r="O2521" i="7" l="1"/>
  <c r="N2521" i="7"/>
  <c r="P2522" i="7" s="1"/>
  <c r="O2522" i="7" l="1"/>
  <c r="N2522" i="7"/>
  <c r="P2523" i="7" s="1"/>
  <c r="O2523" i="7" l="1"/>
  <c r="N2523" i="7"/>
  <c r="P2524" i="7" s="1"/>
  <c r="O2524" i="7" l="1"/>
  <c r="N2524" i="7"/>
  <c r="P2525" i="7" s="1"/>
  <c r="O2525" i="7" l="1"/>
  <c r="N2525" i="7"/>
  <c r="P2526" i="7" s="1"/>
  <c r="O2526" i="7" l="1"/>
  <c r="N2526" i="7"/>
  <c r="P2527" i="7" s="1"/>
  <c r="O2527" i="7" l="1"/>
  <c r="N2527" i="7"/>
  <c r="P2528" i="7" s="1"/>
  <c r="O2528" i="7" l="1"/>
  <c r="N2528" i="7"/>
  <c r="P2529" i="7" s="1"/>
  <c r="O2529" i="7" l="1"/>
  <c r="N2529" i="7"/>
  <c r="P2530" i="7" s="1"/>
  <c r="O2530" i="7" l="1"/>
  <c r="N2530" i="7"/>
  <c r="P2531" i="7" s="1"/>
  <c r="O2531" i="7" l="1"/>
  <c r="N2531" i="7"/>
  <c r="P2532" i="7" s="1"/>
  <c r="O2532" i="7" l="1"/>
  <c r="N2532" i="7"/>
  <c r="P2533" i="7" s="1"/>
  <c r="O2533" i="7" l="1"/>
  <c r="N2533" i="7"/>
  <c r="P2534" i="7" s="1"/>
  <c r="O2534" i="7" l="1"/>
  <c r="N2534" i="7"/>
  <c r="P2535" i="7" s="1"/>
  <c r="O2535" i="7" l="1"/>
  <c r="N2535" i="7"/>
  <c r="P2536" i="7" s="1"/>
  <c r="O2536" i="7" l="1"/>
  <c r="N2536" i="7"/>
  <c r="P2537" i="7" s="1"/>
  <c r="O2537" i="7" l="1"/>
  <c r="N2537" i="7"/>
  <c r="P2538" i="7" s="1"/>
  <c r="O2538" i="7" l="1"/>
  <c r="N2538" i="7"/>
  <c r="P2539" i="7" s="1"/>
  <c r="O2539" i="7" l="1"/>
  <c r="N2539" i="7"/>
  <c r="P2540" i="7" s="1"/>
  <c r="O2540" i="7" l="1"/>
  <c r="N2540" i="7"/>
  <c r="P2541" i="7" s="1"/>
  <c r="O2541" i="7" l="1"/>
  <c r="N2541" i="7"/>
  <c r="P2542" i="7" s="1"/>
  <c r="O2542" i="7" l="1"/>
  <c r="N2542" i="7"/>
  <c r="P2543" i="7" s="1"/>
  <c r="O2543" i="7" l="1"/>
  <c r="N2543" i="7"/>
  <c r="P2544" i="7" s="1"/>
  <c r="O2544" i="7" l="1"/>
  <c r="N2544" i="7"/>
  <c r="P2545" i="7" s="1"/>
  <c r="O2545" i="7" l="1"/>
  <c r="N2545" i="7"/>
  <c r="P2546" i="7" s="1"/>
  <c r="O2546" i="7" l="1"/>
  <c r="N2546" i="7"/>
  <c r="P2547" i="7" s="1"/>
  <c r="O2547" i="7" l="1"/>
  <c r="N2547" i="7"/>
  <c r="P2548" i="7" s="1"/>
  <c r="O2548" i="7" l="1"/>
  <c r="N2548" i="7"/>
  <c r="P2549" i="7" s="1"/>
  <c r="O2549" i="7" l="1"/>
  <c r="N2549" i="7"/>
  <c r="P2550" i="7" s="1"/>
  <c r="O2550" i="7" l="1"/>
  <c r="N2550" i="7"/>
  <c r="P2551" i="7" s="1"/>
  <c r="O2551" i="7" l="1"/>
  <c r="N2551" i="7"/>
  <c r="P2552" i="7" s="1"/>
  <c r="O2552" i="7" l="1"/>
  <c r="N2552" i="7"/>
  <c r="P2553" i="7" s="1"/>
  <c r="O2553" i="7" l="1"/>
  <c r="N2553" i="7"/>
  <c r="P2554" i="7" s="1"/>
  <c r="O2554" i="7" l="1"/>
  <c r="N2554" i="7"/>
  <c r="P2555" i="7" s="1"/>
  <c r="O2555" i="7" l="1"/>
  <c r="N2555" i="7"/>
  <c r="P2556" i="7" s="1"/>
  <c r="O2556" i="7" l="1"/>
  <c r="N2556" i="7"/>
  <c r="P2557" i="7" s="1"/>
  <c r="O2557" i="7" l="1"/>
  <c r="N2557" i="7"/>
  <c r="P2558" i="7" s="1"/>
  <c r="O2558" i="7" l="1"/>
  <c r="N2558" i="7"/>
  <c r="P2559" i="7" s="1"/>
  <c r="O2559" i="7" l="1"/>
  <c r="N2559" i="7"/>
  <c r="P2560" i="7" s="1"/>
  <c r="O2560" i="7" l="1"/>
  <c r="N2560" i="7"/>
  <c r="P2561" i="7" s="1"/>
  <c r="O2561" i="7" l="1"/>
  <c r="N2561" i="7"/>
  <c r="P2562" i="7" s="1"/>
  <c r="O2562" i="7" l="1"/>
  <c r="N2562" i="7"/>
  <c r="P2563" i="7" s="1"/>
  <c r="O2563" i="7" l="1"/>
  <c r="N2563" i="7"/>
  <c r="P2564" i="7" s="1"/>
  <c r="O2564" i="7" l="1"/>
  <c r="N2564" i="7"/>
  <c r="P2565" i="7" s="1"/>
  <c r="O2565" i="7" l="1"/>
  <c r="N2565" i="7"/>
  <c r="P2566" i="7" s="1"/>
  <c r="O2566" i="7" l="1"/>
  <c r="N2566" i="7"/>
  <c r="P2567" i="7" s="1"/>
  <c r="O2567" i="7" l="1"/>
  <c r="N2567" i="7"/>
  <c r="P2568" i="7" s="1"/>
  <c r="O2568" i="7" l="1"/>
  <c r="N2568" i="7"/>
  <c r="P2569" i="7" s="1"/>
  <c r="O2569" i="7" l="1"/>
  <c r="N2569" i="7"/>
  <c r="P2570" i="7" s="1"/>
  <c r="O2570" i="7" l="1"/>
  <c r="N2570" i="7"/>
  <c r="P2571" i="7" s="1"/>
  <c r="O2571" i="7" l="1"/>
  <c r="N2571" i="7"/>
  <c r="P2572" i="7" s="1"/>
  <c r="O2572" i="7" l="1"/>
  <c r="N2572" i="7"/>
  <c r="P2573" i="7" s="1"/>
  <c r="O2573" i="7" l="1"/>
  <c r="N2573" i="7"/>
  <c r="P2574" i="7" s="1"/>
  <c r="O2574" i="7" l="1"/>
  <c r="N2574" i="7"/>
  <c r="P2575" i="7" s="1"/>
  <c r="O2575" i="7" l="1"/>
  <c r="N2575" i="7"/>
  <c r="P2576" i="7" s="1"/>
  <c r="O2576" i="7" l="1"/>
  <c r="N2576" i="7"/>
  <c r="P2577" i="7" s="1"/>
  <c r="O2577" i="7" l="1"/>
  <c r="N2577" i="7"/>
  <c r="P2578" i="7" s="1"/>
  <c r="O2578" i="7" l="1"/>
  <c r="N2578" i="7"/>
  <c r="P2579" i="7" s="1"/>
  <c r="O2579" i="7" l="1"/>
  <c r="N2579" i="7"/>
  <c r="P2580" i="7" s="1"/>
  <c r="O2580" i="7" l="1"/>
  <c r="P2581" i="7"/>
  <c r="N2580" i="7"/>
  <c r="J25" i="7" l="1"/>
  <c r="K120" i="33" s="1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O2581" i="7"/>
  <c r="J51" i="7"/>
  <c r="J52" i="7"/>
  <c r="AA120" i="33" l="1"/>
  <c r="W120" i="33"/>
  <c r="W121" i="33" s="1"/>
  <c r="S120" i="33"/>
  <c r="S224" i="33" s="1"/>
  <c r="O120" i="33"/>
  <c r="O121" i="33" s="1"/>
  <c r="N120" i="33"/>
  <c r="AB120" i="33"/>
  <c r="AB121" i="33" s="1"/>
  <c r="X120" i="33"/>
  <c r="X121" i="33" s="1"/>
  <c r="T120" i="33"/>
  <c r="T121" i="33" s="1"/>
  <c r="P120" i="33"/>
  <c r="L120" i="33"/>
  <c r="L224" i="33" s="1"/>
  <c r="AD120" i="33"/>
  <c r="Z120" i="33"/>
  <c r="Z121" i="33" s="1"/>
  <c r="R120" i="33"/>
  <c r="AC120" i="33"/>
  <c r="AC224" i="33" s="1"/>
  <c r="Y120" i="33"/>
  <c r="Y121" i="33" s="1"/>
  <c r="U120" i="33"/>
  <c r="U121" i="33" s="1"/>
  <c r="Q120" i="33"/>
  <c r="Q224" i="33" s="1"/>
  <c r="M120" i="33"/>
  <c r="M121" i="33" s="1"/>
  <c r="AD121" i="33"/>
  <c r="AD224" i="33"/>
  <c r="AB224" i="33"/>
  <c r="AA121" i="33"/>
  <c r="AA224" i="33"/>
  <c r="P121" i="33"/>
  <c r="P224" i="33"/>
  <c r="N121" i="33"/>
  <c r="N224" i="33"/>
  <c r="R121" i="33"/>
  <c r="R224" i="33"/>
  <c r="L121" i="33"/>
  <c r="S121" i="33"/>
  <c r="K121" i="33"/>
  <c r="K224" i="33"/>
  <c r="V120" i="33"/>
  <c r="D114" i="33"/>
  <c r="J53" i="7"/>
  <c r="J18" i="7" s="1"/>
  <c r="X224" i="33" l="1"/>
  <c r="Q121" i="33"/>
  <c r="D115" i="33" s="1"/>
  <c r="W224" i="33"/>
  <c r="Y224" i="33"/>
  <c r="AC121" i="33"/>
  <c r="T224" i="33"/>
  <c r="U224" i="33"/>
  <c r="O224" i="33"/>
  <c r="Z224" i="33"/>
  <c r="M224" i="33"/>
  <c r="V121" i="33"/>
  <c r="V224" i="33"/>
  <c r="D120" i="33"/>
  <c r="J19" i="7"/>
  <c r="X46" i="33" l="1"/>
  <c r="T46" i="33"/>
  <c r="L46" i="33"/>
  <c r="W46" i="33"/>
  <c r="AL46" i="33"/>
  <c r="S46" i="33"/>
  <c r="AB46" i="33"/>
  <c r="AK46" i="33"/>
  <c r="N46" i="33"/>
  <c r="AI46" i="33"/>
  <c r="M46" i="33"/>
  <c r="K46" i="33"/>
  <c r="AG46" i="33"/>
  <c r="AD46" i="33"/>
  <c r="AE46" i="33"/>
  <c r="AH46" i="33"/>
  <c r="V46" i="33"/>
  <c r="Y46" i="33"/>
  <c r="Z46" i="33"/>
  <c r="P46" i="33"/>
  <c r="U46" i="33"/>
  <c r="O46" i="33"/>
  <c r="Q46" i="33"/>
  <c r="AF46" i="33"/>
  <c r="AA46" i="33"/>
  <c r="R46" i="33"/>
  <c r="AC46" i="33"/>
  <c r="AJ46" i="33"/>
  <c r="D46" i="33" l="1"/>
  <c r="J39" i="33" l="1"/>
  <c r="J40" i="33" l="1"/>
  <c r="J43" i="33" l="1"/>
  <c r="J49" i="33" l="1"/>
  <c r="K48" i="33" l="1"/>
  <c r="K39" i="33"/>
  <c r="K40" i="33" l="1"/>
  <c r="K43" i="33" l="1"/>
  <c r="J50" i="33"/>
  <c r="J51" i="33" l="1"/>
  <c r="J55" i="33" s="1"/>
  <c r="J56" i="33" s="1"/>
  <c r="L48" i="33"/>
  <c r="K49" i="33"/>
  <c r="K54" i="33" l="1"/>
  <c r="L39" i="33"/>
  <c r="M39" i="33"/>
  <c r="L40" i="33" l="1"/>
  <c r="M48" i="33"/>
  <c r="M40" i="33"/>
  <c r="M43" i="33" s="1"/>
  <c r="M49" i="33" l="1"/>
  <c r="L43" i="33"/>
  <c r="K50" i="33"/>
  <c r="K51" i="33" l="1"/>
  <c r="K55" i="33" s="1"/>
  <c r="K56" i="33" s="1"/>
  <c r="L49" i="33"/>
  <c r="L54" i="33" l="1"/>
  <c r="N39" i="33"/>
  <c r="N48" i="33"/>
  <c r="N40" i="33" l="1"/>
  <c r="N43" i="33" l="1"/>
  <c r="N49" i="33" l="1"/>
  <c r="O48" i="33"/>
  <c r="O39" i="33"/>
  <c r="O40" i="33" l="1"/>
  <c r="O43" i="33" l="1"/>
  <c r="O49" i="33" l="1"/>
  <c r="P48" i="33"/>
  <c r="P39" i="33"/>
  <c r="P40" i="33" l="1"/>
  <c r="P43" i="33" s="1"/>
  <c r="P49" i="33" s="1"/>
  <c r="Q48" i="33" l="1"/>
  <c r="Q39" i="33"/>
  <c r="Q40" i="33" l="1"/>
  <c r="Q43" i="33" s="1"/>
  <c r="Q49" i="33" s="1"/>
  <c r="R48" i="33" l="1"/>
  <c r="R39" i="33"/>
  <c r="R40" i="33" l="1"/>
  <c r="R43" i="33" s="1"/>
  <c r="R49" i="33" s="1"/>
  <c r="S48" i="33" l="1"/>
  <c r="S39" i="33"/>
  <c r="S40" i="33" l="1"/>
  <c r="S43" i="33" s="1"/>
  <c r="S49" i="33" s="1"/>
  <c r="T39" i="33" l="1"/>
  <c r="T48" i="33"/>
  <c r="T40" i="33" l="1"/>
  <c r="T43" i="33" s="1"/>
  <c r="T49" i="33" s="1"/>
  <c r="U39" i="33" l="1"/>
  <c r="U48" i="33"/>
  <c r="U40" i="33" l="1"/>
  <c r="U43" i="33" s="1"/>
  <c r="U49" i="33" s="1"/>
  <c r="V48" i="33" l="1"/>
  <c r="V39" i="33"/>
  <c r="V40" i="33" l="1"/>
  <c r="V43" i="33" s="1"/>
  <c r="V49" i="33" s="1"/>
  <c r="W39" i="33" l="1"/>
  <c r="W48" i="33"/>
  <c r="W40" i="33" l="1"/>
  <c r="W43" i="33" s="1"/>
  <c r="W49" i="33" s="1"/>
  <c r="X39" i="33" l="1"/>
  <c r="X48" i="33"/>
  <c r="X40" i="33" l="1"/>
  <c r="X43" i="33" s="1"/>
  <c r="X49" i="33" s="1"/>
  <c r="Y39" i="33" l="1"/>
  <c r="Y48" i="33"/>
  <c r="Y40" i="33" l="1"/>
  <c r="Y43" i="33" s="1"/>
  <c r="Y49" i="33" s="1"/>
  <c r="Z39" i="33" l="1"/>
  <c r="Z48" i="33"/>
  <c r="Z40" i="33" l="1"/>
  <c r="Z43" i="33" s="1"/>
  <c r="Z49" i="33" s="1"/>
  <c r="AA39" i="33" l="1"/>
  <c r="AA48" i="33"/>
  <c r="AA40" i="33" l="1"/>
  <c r="AA43" i="33" s="1"/>
  <c r="AA49" i="33" s="1"/>
  <c r="AB39" i="33" l="1"/>
  <c r="AB48" i="33"/>
  <c r="AB40" i="33" l="1"/>
  <c r="AB43" i="33" s="1"/>
  <c r="AB49" i="33" s="1"/>
  <c r="AC39" i="33" l="1"/>
  <c r="AC48" i="33"/>
  <c r="AC40" i="33" l="1"/>
  <c r="AC43" i="33" s="1"/>
  <c r="AC49" i="33" s="1"/>
  <c r="AD48" i="33" l="1"/>
  <c r="AD39" i="33" l="1"/>
  <c r="AD40" i="33" l="1"/>
  <c r="AD43" i="33" s="1"/>
  <c r="AD49" i="33" s="1"/>
  <c r="AE48" i="33" l="1"/>
  <c r="AE39" i="33" l="1"/>
  <c r="AE40" i="33" l="1"/>
  <c r="AE43" i="33" s="1"/>
  <c r="AE49" i="33" s="1"/>
  <c r="AF48" i="33" l="1"/>
  <c r="AF39" i="33" l="1"/>
  <c r="AF40" i="33" l="1"/>
  <c r="AF43" i="33" s="1"/>
  <c r="AF49" i="33" s="1"/>
  <c r="AG48" i="33" l="1"/>
  <c r="AG39" i="33" l="1"/>
  <c r="AG40" i="33" l="1"/>
  <c r="AG43" i="33" s="1"/>
  <c r="AG49" i="33" s="1"/>
  <c r="AH48" i="33" l="1"/>
  <c r="AH39" i="33" l="1"/>
  <c r="AH40" i="33" l="1"/>
  <c r="AH43" i="33" s="1"/>
  <c r="AH49" i="33" s="1"/>
  <c r="AI48" i="33" l="1"/>
  <c r="AI39" i="33"/>
  <c r="AI40" i="33" l="1"/>
  <c r="AI43" i="33" s="1"/>
  <c r="AI49" i="33" s="1"/>
  <c r="AJ48" i="33" l="1"/>
  <c r="AJ39" i="33"/>
  <c r="AJ40" i="33" l="1"/>
  <c r="AJ43" i="33" s="1"/>
  <c r="AJ49" i="33" s="1"/>
  <c r="AK39" i="33" l="1"/>
  <c r="AK48" i="33"/>
  <c r="AK40" i="33" l="1"/>
  <c r="AK43" i="33" s="1"/>
  <c r="AK49" i="33" s="1"/>
  <c r="AL48" i="33" l="1"/>
  <c r="AL39" i="33" l="1"/>
  <c r="AM48" i="33"/>
  <c r="D48" i="33" l="1"/>
  <c r="AL40" i="33"/>
  <c r="AL43" i="33" s="1"/>
  <c r="AL49" i="33" s="1"/>
  <c r="AM39" i="33"/>
  <c r="AM40" i="33" l="1"/>
  <c r="AM43" i="33" s="1"/>
  <c r="AM49" i="33" s="1"/>
  <c r="AN39" i="33" l="1"/>
  <c r="AN40" i="33" l="1"/>
  <c r="AN43" i="33" s="1"/>
  <c r="AN49" i="33" s="1"/>
  <c r="AO39" i="33" l="1"/>
  <c r="AO40" i="33" l="1"/>
  <c r="AO43" i="33" s="1"/>
  <c r="AO49" i="33" s="1"/>
  <c r="AP39" i="33" l="1"/>
  <c r="AP40" i="33" l="1"/>
  <c r="AP43" i="33" s="1"/>
  <c r="AP49" i="33" s="1"/>
  <c r="AQ39" i="33" l="1"/>
  <c r="AQ40" i="33" l="1"/>
  <c r="AQ43" i="33" s="1"/>
  <c r="AQ49" i="33" s="1"/>
  <c r="AR39" i="33"/>
  <c r="AR40" i="33" l="1"/>
  <c r="AR43" i="33" s="1"/>
  <c r="AR49" i="33" s="1"/>
  <c r="L50" i="33" l="1"/>
  <c r="AS39" i="33" l="1"/>
  <c r="L51" i="33"/>
  <c r="L55" i="33" s="1"/>
  <c r="L56" i="33" s="1"/>
  <c r="AS40" i="33" l="1"/>
  <c r="AS43" i="33" s="1"/>
  <c r="AS49" i="33" s="1"/>
  <c r="M54" i="33"/>
  <c r="AT39" i="33" l="1"/>
  <c r="AT40" i="33" l="1"/>
  <c r="AT43" i="33" s="1"/>
  <c r="AT49" i="33" s="1"/>
  <c r="M50" i="33" l="1"/>
  <c r="AU39" i="33"/>
  <c r="AU40" i="33" l="1"/>
  <c r="AU43" i="33" s="1"/>
  <c r="AU49" i="33" s="1"/>
  <c r="M51" i="33"/>
  <c r="M55" i="33" s="1"/>
  <c r="M56" i="33" s="1"/>
  <c r="N54" i="33" l="1"/>
  <c r="AV39" i="33" l="1"/>
  <c r="AV40" i="33" l="1"/>
  <c r="AV43" i="33" s="1"/>
  <c r="AV49" i="33" s="1"/>
  <c r="AW39" i="33" l="1"/>
  <c r="AW40" i="33" l="1"/>
  <c r="AW43" i="33" s="1"/>
  <c r="AW49" i="33" s="1"/>
  <c r="AX39" i="33" l="1"/>
  <c r="AX40" i="33" l="1"/>
  <c r="AX43" i="33" s="1"/>
  <c r="AX49" i="33" s="1"/>
  <c r="N50" i="33"/>
  <c r="N51" i="33" l="1"/>
  <c r="N55" i="33" s="1"/>
  <c r="N56" i="33" s="1"/>
  <c r="D100" i="33" l="1"/>
  <c r="O54" i="33"/>
  <c r="AY39" i="33" l="1"/>
  <c r="AY40" i="33" l="1"/>
  <c r="AY43" i="33" s="1"/>
  <c r="AY49" i="33" s="1"/>
  <c r="AZ39" i="33" l="1"/>
  <c r="AZ40" i="33" l="1"/>
  <c r="AZ43" i="33" s="1"/>
  <c r="AZ49" i="33" s="1"/>
  <c r="O50" i="33" l="1"/>
  <c r="BA39" i="33" l="1"/>
  <c r="O51" i="33"/>
  <c r="O55" i="33" s="1"/>
  <c r="O56" i="33" s="1"/>
  <c r="P54" i="33" l="1"/>
  <c r="BA40" i="33"/>
  <c r="BA43" i="33" s="1"/>
  <c r="BA49" i="33" s="1"/>
  <c r="BB39" i="33" l="1"/>
  <c r="BB40" i="33" l="1"/>
  <c r="BB43" i="33" s="1"/>
  <c r="BB49" i="33" s="1"/>
  <c r="BC39" i="33" l="1"/>
  <c r="BC40" i="33" l="1"/>
  <c r="BC43" i="33" s="1"/>
  <c r="BC49" i="33" s="1"/>
  <c r="P50" i="33" l="1"/>
  <c r="BD39" i="33" l="1"/>
  <c r="P51" i="33"/>
  <c r="P55" i="33" s="1"/>
  <c r="P56" i="33" s="1"/>
  <c r="Q54" i="33" l="1"/>
  <c r="BD40" i="33"/>
  <c r="BD43" i="33" s="1"/>
  <c r="BD49" i="33" s="1"/>
  <c r="BE39" i="33" l="1"/>
  <c r="BE40" i="33" l="1"/>
  <c r="BE43" i="33" s="1"/>
  <c r="BE49" i="33" s="1"/>
  <c r="BF39" i="33" l="1"/>
  <c r="BF40" i="33" l="1"/>
  <c r="BF43" i="33" s="1"/>
  <c r="BF49" i="33" s="1"/>
  <c r="Q50" i="33"/>
  <c r="D44" i="33" s="1"/>
  <c r="Q51" i="33" l="1"/>
  <c r="Q55" i="33" l="1"/>
  <c r="Q56" i="33" s="1"/>
  <c r="R54" i="33" s="1"/>
  <c r="D45" i="33"/>
  <c r="BG39" i="33"/>
  <c r="BG40" i="33" l="1"/>
  <c r="BG43" i="33" s="1"/>
  <c r="BG49" i="33" s="1"/>
  <c r="BH39" i="33" l="1"/>
  <c r="BH40" i="33" l="1"/>
  <c r="BH43" i="33" s="1"/>
  <c r="BH49" i="33" s="1"/>
  <c r="R50" i="33" l="1"/>
  <c r="BI39" i="33" l="1"/>
  <c r="R51" i="33"/>
  <c r="R55" i="33" s="1"/>
  <c r="R56" i="33" s="1"/>
  <c r="S54" i="33" l="1"/>
  <c r="BI40" i="33"/>
  <c r="BI43" i="33" s="1"/>
  <c r="BI49" i="33" s="1"/>
  <c r="BJ39" i="33" l="1"/>
  <c r="BJ40" i="33" l="1"/>
  <c r="BJ43" i="33" s="1"/>
  <c r="BJ49" i="33" s="1"/>
  <c r="BK39" i="33" l="1"/>
  <c r="BK40" i="33" l="1"/>
  <c r="BK43" i="33" s="1"/>
  <c r="BK49" i="33" s="1"/>
  <c r="S50" i="33" l="1"/>
  <c r="BL39" i="33" l="1"/>
  <c r="S51" i="33"/>
  <c r="S55" i="33" s="1"/>
  <c r="S56" i="33" s="1"/>
  <c r="BL40" i="33" l="1"/>
  <c r="BL43" i="33" s="1"/>
  <c r="BL49" i="33" s="1"/>
  <c r="T54" i="33"/>
  <c r="BM39" i="33" l="1"/>
  <c r="BM40" i="33" l="1"/>
  <c r="BM43" i="33" s="1"/>
  <c r="BM49" i="33" s="1"/>
  <c r="T50" i="33" l="1"/>
  <c r="BN39" i="33"/>
  <c r="BN40" i="33" l="1"/>
  <c r="BN43" i="33" s="1"/>
  <c r="BN49" i="33" s="1"/>
  <c r="T51" i="33"/>
  <c r="T55" i="33" s="1"/>
  <c r="T56" i="33" s="1"/>
  <c r="U54" i="33" l="1"/>
  <c r="BO39" i="33" l="1"/>
  <c r="BO40" i="33" l="1"/>
  <c r="BO43" i="33" s="1"/>
  <c r="BO49" i="33" s="1"/>
  <c r="BP39" i="33" l="1"/>
  <c r="BP40" i="33" l="1"/>
  <c r="BP43" i="33" s="1"/>
  <c r="BP49" i="33" s="1"/>
  <c r="BQ39" i="33" l="1"/>
  <c r="U50" i="33"/>
  <c r="U51" i="33" l="1"/>
  <c r="U55" i="33" s="1"/>
  <c r="U56" i="33" s="1"/>
  <c r="BQ40" i="33"/>
  <c r="BQ43" i="33" s="1"/>
  <c r="BQ49" i="33" s="1"/>
  <c r="V54" i="33" l="1"/>
  <c r="BR39" i="33"/>
  <c r="BR40" i="33" l="1"/>
  <c r="D39" i="33"/>
  <c r="BR43" i="33" l="1"/>
  <c r="D40" i="33"/>
  <c r="BR49" i="33" l="1"/>
  <c r="D43" i="33"/>
  <c r="D49" i="33" l="1"/>
  <c r="V50" i="33"/>
  <c r="V51" i="33" l="1"/>
  <c r="V55" i="33" s="1"/>
  <c r="V56" i="33" s="1"/>
  <c r="W54" i="33" l="1"/>
  <c r="W50" i="33" l="1"/>
  <c r="W51" i="33" l="1"/>
  <c r="W55" i="33" s="1"/>
  <c r="W56" i="33" s="1"/>
  <c r="X54" i="33" l="1"/>
  <c r="X50" i="33" l="1"/>
  <c r="X51" i="33" l="1"/>
  <c r="X55" i="33" s="1"/>
  <c r="X56" i="33" s="1"/>
  <c r="Y54" i="33" l="1"/>
  <c r="Y50" i="33" l="1"/>
  <c r="Y51" i="33" l="1"/>
  <c r="Y55" i="33" s="1"/>
  <c r="Y56" i="33" s="1"/>
  <c r="Z54" i="33" l="1"/>
  <c r="Z50" i="33" l="1"/>
  <c r="Z51" i="33" l="1"/>
  <c r="Z55" i="33" s="1"/>
  <c r="Z56" i="33" s="1"/>
  <c r="AA54" i="33" l="1"/>
  <c r="AA50" i="33" l="1"/>
  <c r="AA51" i="33" l="1"/>
  <c r="AA55" i="33" s="1"/>
  <c r="AA56" i="33" s="1"/>
  <c r="AB54" i="33" l="1"/>
  <c r="AB50" i="33" l="1"/>
  <c r="AB51" i="33" l="1"/>
  <c r="AB55" i="33" s="1"/>
  <c r="AB56" i="33" s="1"/>
  <c r="AC54" i="33" l="1"/>
  <c r="AC50" i="33" l="1"/>
  <c r="AC51" i="33" l="1"/>
  <c r="AC55" i="33" s="1"/>
  <c r="AC56" i="33" s="1"/>
  <c r="AD54" i="33" l="1"/>
  <c r="AD50" i="33" l="1"/>
  <c r="AD51" i="33" l="1"/>
  <c r="AD55" i="33" s="1"/>
  <c r="AD56" i="33" s="1"/>
  <c r="AE54" i="33" l="1"/>
  <c r="AE50" i="33" l="1"/>
  <c r="AE51" i="33" l="1"/>
  <c r="AE55" i="33" s="1"/>
  <c r="AE56" i="33" s="1"/>
  <c r="AF54" i="33" l="1"/>
  <c r="AF50" i="33" l="1"/>
  <c r="AF51" i="33" l="1"/>
  <c r="AF55" i="33" s="1"/>
  <c r="AF56" i="33" s="1"/>
  <c r="AG54" i="33" l="1"/>
  <c r="AG50" i="33" l="1"/>
  <c r="AG51" i="33" l="1"/>
  <c r="AG55" i="33" s="1"/>
  <c r="AG56" i="33" s="1"/>
  <c r="AH54" i="33" l="1"/>
  <c r="AH50" i="33" l="1"/>
  <c r="AH51" i="33" l="1"/>
  <c r="AH55" i="33" s="1"/>
  <c r="AH56" i="33" s="1"/>
  <c r="AI54" i="33" l="1"/>
  <c r="AI50" i="33" l="1"/>
  <c r="AI51" i="33" l="1"/>
  <c r="AI55" i="33" s="1"/>
  <c r="AI56" i="33" s="1"/>
  <c r="AJ54" i="33" l="1"/>
  <c r="AJ50" i="33" l="1"/>
  <c r="AJ51" i="33" l="1"/>
  <c r="AJ55" i="33" s="1"/>
  <c r="AJ56" i="33" s="1"/>
  <c r="AK54" i="33" l="1"/>
  <c r="AK50" i="33" l="1"/>
  <c r="AK51" i="33" l="1"/>
  <c r="AK55" i="33" s="1"/>
  <c r="AK56" i="33" s="1"/>
  <c r="AL54" i="33" l="1"/>
  <c r="AL50" i="33" l="1"/>
  <c r="AL51" i="33" l="1"/>
  <c r="AL55" i="33" s="1"/>
  <c r="AL56" i="33" s="1"/>
  <c r="AM54" i="33" l="1"/>
  <c r="AM50" i="33"/>
  <c r="AM51" i="33" l="1"/>
  <c r="AM55" i="33" s="1"/>
  <c r="AM56" i="33"/>
  <c r="AN50" i="33"/>
  <c r="AN54" i="33" l="1"/>
  <c r="AO50" i="33"/>
  <c r="AN51" i="33"/>
  <c r="AN55" i="33" s="1"/>
  <c r="AO51" i="33" l="1"/>
  <c r="AO55" i="33" s="1"/>
  <c r="AP50" i="33"/>
  <c r="AN56" i="33"/>
  <c r="AO54" i="33" l="1"/>
  <c r="AO56" i="33" s="1"/>
  <c r="AQ50" i="33"/>
  <c r="AP51" i="33"/>
  <c r="AP55" i="33" s="1"/>
  <c r="AR50" i="33" l="1"/>
  <c r="AQ51" i="33"/>
  <c r="AQ55" i="33" s="1"/>
  <c r="AP54" i="33"/>
  <c r="AP56" i="33" s="1"/>
  <c r="AQ54" i="33" l="1"/>
  <c r="AQ56" i="33" s="1"/>
  <c r="AR51" i="33"/>
  <c r="AR55" i="33" s="1"/>
  <c r="AS50" i="33" l="1"/>
  <c r="AT50" i="33"/>
  <c r="AR54" i="33"/>
  <c r="AR56" i="33" s="1"/>
  <c r="AS54" i="33" l="1"/>
  <c r="AU50" i="33"/>
  <c r="AS51" i="33"/>
  <c r="AS55" i="33" s="1"/>
  <c r="AT51" i="33"/>
  <c r="AT55" i="33" s="1"/>
  <c r="AU51" i="33" l="1"/>
  <c r="AU55" i="33" s="1"/>
  <c r="AS56" i="33"/>
  <c r="AV50" i="33"/>
  <c r="AT54" i="33" l="1"/>
  <c r="AT56" i="33" s="1"/>
  <c r="AW50" i="33"/>
  <c r="AV51" i="33"/>
  <c r="AV55" i="33" s="1"/>
  <c r="AW51" i="33" l="1"/>
  <c r="AW55" i="33" s="1"/>
  <c r="AU54" i="33"/>
  <c r="AU56" i="33" s="1"/>
  <c r="AX50" i="33"/>
  <c r="AV54" i="33" l="1"/>
  <c r="AV56" i="33" s="1"/>
  <c r="AY50" i="33"/>
  <c r="AX51" i="33"/>
  <c r="AX55" i="33" s="1"/>
  <c r="AY51" i="33" l="1"/>
  <c r="AY55" i="33" s="1"/>
  <c r="AW54" i="33"/>
  <c r="AW56" i="33" s="1"/>
  <c r="AZ50" i="33"/>
  <c r="AX54" i="33" l="1"/>
  <c r="AX56" i="33" s="1"/>
  <c r="BA50" i="33"/>
  <c r="AZ51" i="33"/>
  <c r="AZ55" i="33" s="1"/>
  <c r="BA51" i="33" l="1"/>
  <c r="BA55" i="33" s="1"/>
  <c r="AY54" i="33"/>
  <c r="AY56" i="33" s="1"/>
  <c r="BB50" i="33"/>
  <c r="BC50" i="33" l="1"/>
  <c r="AZ54" i="33"/>
  <c r="AZ56" i="33" s="1"/>
  <c r="BB51" i="33"/>
  <c r="BB55" i="33" s="1"/>
  <c r="BD50" i="33"/>
  <c r="BA54" i="33" l="1"/>
  <c r="BA56" i="33" s="1"/>
  <c r="BC51" i="33"/>
  <c r="BC55" i="33" s="1"/>
  <c r="BD51" i="33"/>
  <c r="BD55" i="33" s="1"/>
  <c r="BE50" i="33" l="1"/>
  <c r="BB54" i="33"/>
  <c r="BB56" i="33" s="1"/>
  <c r="BC54" i="33" l="1"/>
  <c r="BC56" i="33" s="1"/>
  <c r="BE51" i="33"/>
  <c r="BE55" i="33" s="1"/>
  <c r="BF50" i="33"/>
  <c r="BG50" i="33" l="1"/>
  <c r="BF51" i="33"/>
  <c r="BF55" i="33" s="1"/>
  <c r="BD54" i="33"/>
  <c r="BD56" i="33" s="1"/>
  <c r="BH50" i="33" l="1"/>
  <c r="BE54" i="33"/>
  <c r="BE56" i="33" s="1"/>
  <c r="BG51" i="33"/>
  <c r="BG55" i="33" s="1"/>
  <c r="BF54" i="33" l="1"/>
  <c r="BF56" i="33" s="1"/>
  <c r="BH51" i="33"/>
  <c r="BH55" i="33" s="1"/>
  <c r="BI50" i="33"/>
  <c r="BG54" i="33" l="1"/>
  <c r="BG56" i="33" s="1"/>
  <c r="BJ50" i="33"/>
  <c r="BI51" i="33"/>
  <c r="BI55" i="33" s="1"/>
  <c r="BK50" i="33" l="1"/>
  <c r="BJ51" i="33"/>
  <c r="BJ55" i="33" s="1"/>
  <c r="BH54" i="33"/>
  <c r="BH56" i="33" s="1"/>
  <c r="BI54" i="33" l="1"/>
  <c r="BI56" i="33" s="1"/>
  <c r="BL50" i="33"/>
  <c r="BK51" i="33"/>
  <c r="BK55" i="33" s="1"/>
  <c r="BL51" i="33" l="1"/>
  <c r="BL55" i="33" s="1"/>
  <c r="BM50" i="33"/>
  <c r="BJ54" i="33"/>
  <c r="BJ56" i="33" s="1"/>
  <c r="BM51" i="33" l="1"/>
  <c r="BM55" i="33" s="1"/>
  <c r="BK54" i="33"/>
  <c r="BK56" i="33" s="1"/>
  <c r="BN50" i="33"/>
  <c r="BN51" i="33" l="1"/>
  <c r="BN55" i="33" s="1"/>
  <c r="BL54" i="33"/>
  <c r="BL56" i="33" s="1"/>
  <c r="BO50" i="33"/>
  <c r="BP50" i="33" l="1"/>
  <c r="BM54" i="33"/>
  <c r="BM56" i="33" s="1"/>
  <c r="BO51" i="33"/>
  <c r="BO55" i="33" s="1"/>
  <c r="BN54" i="33" l="1"/>
  <c r="BN56" i="33" s="1"/>
  <c r="BQ50" i="33"/>
  <c r="BP51" i="33"/>
  <c r="BP55" i="33" s="1"/>
  <c r="BR50" i="33" l="1"/>
  <c r="BQ51" i="33"/>
  <c r="BQ55" i="33" s="1"/>
  <c r="BO54" i="33"/>
  <c r="BO56" i="33" s="1"/>
  <c r="BP54" i="33" l="1"/>
  <c r="BP56" i="33" s="1"/>
  <c r="D50" i="33"/>
  <c r="D51" i="33" s="1"/>
  <c r="BR51" i="33"/>
  <c r="BR55" i="33" s="1"/>
  <c r="D101" i="33" l="1"/>
  <c r="BQ54" i="33"/>
  <c r="BQ56" i="33" s="1"/>
  <c r="BR54" i="33" l="1"/>
  <c r="BR56" i="33" s="1"/>
  <c r="D88" i="33" l="1"/>
  <c r="J123" i="33" l="1"/>
  <c r="J213" i="33" s="1"/>
  <c r="J218" i="33" s="1"/>
  <c r="J222" i="33" l="1"/>
  <c r="J219" i="33"/>
  <c r="J226" i="33" s="1"/>
  <c r="J205" i="33"/>
  <c r="D91" i="33"/>
  <c r="J207" i="33" l="1"/>
  <c r="K204" i="33" s="1"/>
  <c r="J225" i="33"/>
  <c r="J227" i="33"/>
  <c r="K123" i="33"/>
  <c r="K213" i="33" s="1"/>
  <c r="K218" i="33" s="1"/>
  <c r="K222" i="33" l="1"/>
  <c r="K219" i="33"/>
  <c r="K226" i="33" s="1"/>
  <c r="K205" i="33"/>
  <c r="L123" i="33"/>
  <c r="L213" i="33" s="1"/>
  <c r="L218" i="33" s="1"/>
  <c r="K207" i="33" l="1"/>
  <c r="L204" i="33" s="1"/>
  <c r="K225" i="33"/>
  <c r="K227" i="33"/>
  <c r="L222" i="33"/>
  <c r="L225" i="33" s="1"/>
  <c r="L219" i="33"/>
  <c r="L226" i="33" s="1"/>
  <c r="L205" i="33"/>
  <c r="M123" i="33"/>
  <c r="M213" i="33" s="1"/>
  <c r="M218" i="33" s="1"/>
  <c r="L207" i="33" l="1"/>
  <c r="M204" i="33" s="1"/>
  <c r="L227" i="33"/>
  <c r="M222" i="33"/>
  <c r="M219" i="33"/>
  <c r="M226" i="33" s="1"/>
  <c r="M205" i="33"/>
  <c r="N123" i="33"/>
  <c r="N213" i="33" s="1"/>
  <c r="N218" i="33" s="1"/>
  <c r="M207" i="33" l="1"/>
  <c r="N204" i="33" s="1"/>
  <c r="M225" i="33"/>
  <c r="M227" i="33"/>
  <c r="N222" i="33"/>
  <c r="N219" i="33"/>
  <c r="N226" i="33" s="1"/>
  <c r="N205" i="33"/>
  <c r="O123" i="33"/>
  <c r="O213" i="33" s="1"/>
  <c r="O218" i="33" s="1"/>
  <c r="N207" i="33" l="1"/>
  <c r="O204" i="33" s="1"/>
  <c r="N225" i="33"/>
  <c r="N227" i="33"/>
  <c r="O222" i="33"/>
  <c r="O219" i="33"/>
  <c r="O226" i="33" s="1"/>
  <c r="O205" i="33"/>
  <c r="P123" i="33"/>
  <c r="P213" i="33" s="1"/>
  <c r="P218" i="33" s="1"/>
  <c r="O207" i="33" l="1"/>
  <c r="P204" i="33" s="1"/>
  <c r="O225" i="33"/>
  <c r="O227" i="33"/>
  <c r="P222" i="33"/>
  <c r="P219" i="33"/>
  <c r="P226" i="33" s="1"/>
  <c r="P205" i="33"/>
  <c r="Q123" i="33"/>
  <c r="P207" i="33" l="1"/>
  <c r="Q204" i="33" s="1"/>
  <c r="D198" i="33"/>
  <c r="D199" i="33" s="1"/>
  <c r="P225" i="33"/>
  <c r="P227" i="33"/>
  <c r="Q213" i="33"/>
  <c r="Q218" i="33" s="1"/>
  <c r="D117" i="33"/>
  <c r="Q205" i="33"/>
  <c r="R123" i="33"/>
  <c r="R213" i="33" s="1"/>
  <c r="R218" i="33" s="1"/>
  <c r="Q207" i="33" l="1"/>
  <c r="R204" i="33" s="1"/>
  <c r="R222" i="33"/>
  <c r="Q222" i="33"/>
  <c r="Q219" i="33"/>
  <c r="Q226" i="33" s="1"/>
  <c r="R219" i="33"/>
  <c r="R226" i="33" s="1"/>
  <c r="R205" i="33"/>
  <c r="S123" i="33"/>
  <c r="S213" i="33" s="1"/>
  <c r="S218" i="33" s="1"/>
  <c r="S219" i="33" s="1"/>
  <c r="S226" i="33" s="1"/>
  <c r="R207" i="33" l="1"/>
  <c r="S204" i="33" s="1"/>
  <c r="Q225" i="33"/>
  <c r="Q227" i="33"/>
  <c r="R225" i="33"/>
  <c r="R227" i="33"/>
  <c r="S222" i="33"/>
  <c r="S205" i="33"/>
  <c r="T123" i="33"/>
  <c r="T213" i="33" s="1"/>
  <c r="T218" i="33" s="1"/>
  <c r="S207" i="33" l="1"/>
  <c r="T204" i="33" s="1"/>
  <c r="S225" i="33"/>
  <c r="S227" i="33"/>
  <c r="T222" i="33"/>
  <c r="T219" i="33"/>
  <c r="T226" i="33" s="1"/>
  <c r="T205" i="33"/>
  <c r="U123" i="33"/>
  <c r="U213" i="33" s="1"/>
  <c r="U218" i="33" s="1"/>
  <c r="T207" i="33" l="1"/>
  <c r="U204" i="33" s="1"/>
  <c r="T225" i="33"/>
  <c r="T227" i="33"/>
  <c r="U222" i="33"/>
  <c r="U219" i="33"/>
  <c r="U226" i="33" s="1"/>
  <c r="U205" i="33"/>
  <c r="V123" i="33"/>
  <c r="V213" i="33" s="1"/>
  <c r="V218" i="33" s="1"/>
  <c r="U207" i="33" l="1"/>
  <c r="V204" i="33" s="1"/>
  <c r="U225" i="33"/>
  <c r="U227" i="33"/>
  <c r="V222" i="33"/>
  <c r="V219" i="33"/>
  <c r="V226" i="33" s="1"/>
  <c r="V205" i="33"/>
  <c r="W123" i="33"/>
  <c r="W213" i="33" s="1"/>
  <c r="W218" i="33" s="1"/>
  <c r="V207" i="33" l="1"/>
  <c r="W204" i="33" s="1"/>
  <c r="V225" i="33"/>
  <c r="V227" i="33"/>
  <c r="W222" i="33"/>
  <c r="W219" i="33"/>
  <c r="W226" i="33" s="1"/>
  <c r="W205" i="33"/>
  <c r="X123" i="33"/>
  <c r="X213" i="33" s="1"/>
  <c r="X218" i="33" s="1"/>
  <c r="W207" i="33" l="1"/>
  <c r="X204" i="33" s="1"/>
  <c r="W225" i="33"/>
  <c r="W227" i="33"/>
  <c r="X222" i="33"/>
  <c r="X219" i="33"/>
  <c r="X226" i="33" s="1"/>
  <c r="X205" i="33"/>
  <c r="Y123" i="33"/>
  <c r="Y213" i="33" s="1"/>
  <c r="Y218" i="33" s="1"/>
  <c r="X207" i="33" l="1"/>
  <c r="Y204" i="33" s="1"/>
  <c r="X225" i="33"/>
  <c r="X227" i="33"/>
  <c r="Y222" i="33"/>
  <c r="Y219" i="33"/>
  <c r="Y226" i="33" s="1"/>
  <c r="Y205" i="33"/>
  <c r="Z123" i="33"/>
  <c r="Z213" i="33" s="1"/>
  <c r="Z218" i="33" s="1"/>
  <c r="Y207" i="33" l="1"/>
  <c r="Z204" i="33" s="1"/>
  <c r="Y225" i="33"/>
  <c r="Y227" i="33"/>
  <c r="Z222" i="33"/>
  <c r="Z219" i="33"/>
  <c r="Z226" i="33" s="1"/>
  <c r="Z205" i="33"/>
  <c r="AA123" i="33"/>
  <c r="AA213" i="33" s="1"/>
  <c r="AA218" i="33" s="1"/>
  <c r="Z207" i="33" l="1"/>
  <c r="AA204" i="33" s="1"/>
  <c r="Z225" i="33"/>
  <c r="Z227" i="33"/>
  <c r="AA222" i="33"/>
  <c r="AA219" i="33"/>
  <c r="AA226" i="33" s="1"/>
  <c r="AA205" i="33"/>
  <c r="AB123" i="33"/>
  <c r="AB213" i="33" s="1"/>
  <c r="AB218" i="33" s="1"/>
  <c r="AA207" i="33" l="1"/>
  <c r="AB204" i="33" s="1"/>
  <c r="AA225" i="33"/>
  <c r="AA227" i="33"/>
  <c r="AB222" i="33"/>
  <c r="AB219" i="33"/>
  <c r="AB226" i="33" s="1"/>
  <c r="AB205" i="33"/>
  <c r="AC123" i="33"/>
  <c r="AC213" i="33" s="1"/>
  <c r="AC218" i="33" s="1"/>
  <c r="AB207" i="33" l="1"/>
  <c r="AC204" i="33" s="1"/>
  <c r="AB225" i="33"/>
  <c r="AB227" i="33"/>
  <c r="AC222" i="33"/>
  <c r="AC219" i="33"/>
  <c r="AC226" i="33" s="1"/>
  <c r="AC205" i="33"/>
  <c r="AD123" i="33"/>
  <c r="AD213" i="33" s="1"/>
  <c r="AD218" i="33" s="1"/>
  <c r="AC207" i="33" l="1"/>
  <c r="AD204" i="33" s="1"/>
  <c r="AC225" i="33"/>
  <c r="AC227" i="33"/>
  <c r="AD222" i="33"/>
  <c r="AD219" i="33"/>
  <c r="AD226" i="33" s="1"/>
  <c r="AD205" i="33"/>
  <c r="AE123" i="33"/>
  <c r="AE213" i="33" s="1"/>
  <c r="AE218" i="33" s="1"/>
  <c r="AD207" i="33" l="1"/>
  <c r="AE204" i="33" s="1"/>
  <c r="AD225" i="33"/>
  <c r="AD227" i="33"/>
  <c r="AE222" i="33"/>
  <c r="AE219" i="33"/>
  <c r="AE226" i="33" s="1"/>
  <c r="AE205" i="33"/>
  <c r="AF123" i="33"/>
  <c r="AF213" i="33" s="1"/>
  <c r="AF218" i="33" s="1"/>
  <c r="AE207" i="33" l="1"/>
  <c r="AF204" i="33" s="1"/>
  <c r="AE225" i="33"/>
  <c r="AE227" i="33"/>
  <c r="AF222" i="33"/>
  <c r="AF219" i="33"/>
  <c r="AF226" i="33" s="1"/>
  <c r="AF205" i="33"/>
  <c r="AG123" i="33"/>
  <c r="AG213" i="33" s="1"/>
  <c r="AG218" i="33" s="1"/>
  <c r="AF207" i="33" l="1"/>
  <c r="AG204" i="33" s="1"/>
  <c r="AF225" i="33"/>
  <c r="AF227" i="33"/>
  <c r="AG222" i="33"/>
  <c r="AG219" i="33"/>
  <c r="AG226" i="33" s="1"/>
  <c r="AG205" i="33"/>
  <c r="AH123" i="33"/>
  <c r="AH213" i="33" s="1"/>
  <c r="AH218" i="33" s="1"/>
  <c r="AG207" i="33" l="1"/>
  <c r="AH204" i="33" s="1"/>
  <c r="AG225" i="33"/>
  <c r="AG227" i="33"/>
  <c r="AH222" i="33"/>
  <c r="AH219" i="33"/>
  <c r="AH226" i="33" s="1"/>
  <c r="AH205" i="33"/>
  <c r="AI123" i="33"/>
  <c r="AI213" i="33" s="1"/>
  <c r="AI218" i="33" s="1"/>
  <c r="AH207" i="33" l="1"/>
  <c r="AI204" i="33" s="1"/>
  <c r="AH225" i="33"/>
  <c r="AH227" i="33"/>
  <c r="AI222" i="33"/>
  <c r="AI219" i="33"/>
  <c r="AI226" i="33" s="1"/>
  <c r="AI205" i="33"/>
  <c r="AJ123" i="33"/>
  <c r="AJ213" i="33" s="1"/>
  <c r="AJ218" i="33" s="1"/>
  <c r="AI207" i="33" l="1"/>
  <c r="AJ204" i="33" s="1"/>
  <c r="AI225" i="33"/>
  <c r="AI227" i="33"/>
  <c r="AJ222" i="33"/>
  <c r="AJ219" i="33"/>
  <c r="AJ226" i="33" s="1"/>
  <c r="AJ205" i="33"/>
  <c r="AK123" i="33"/>
  <c r="AK213" i="33" s="1"/>
  <c r="AK218" i="33" s="1"/>
  <c r="AJ207" i="33" l="1"/>
  <c r="AK204" i="33" s="1"/>
  <c r="AJ225" i="33"/>
  <c r="AJ227" i="33"/>
  <c r="AK222" i="33"/>
  <c r="AK219" i="33"/>
  <c r="AK226" i="33" s="1"/>
  <c r="AK205" i="33"/>
  <c r="AL123" i="33"/>
  <c r="AL213" i="33" s="1"/>
  <c r="AL218" i="33" s="1"/>
  <c r="AK207" i="33" l="1"/>
  <c r="AL204" i="33" s="1"/>
  <c r="AK225" i="33"/>
  <c r="AK227" i="33"/>
  <c r="AL222" i="33"/>
  <c r="AL219" i="33"/>
  <c r="AL226" i="33" s="1"/>
  <c r="AL205" i="33"/>
  <c r="AM123" i="33"/>
  <c r="AM213" i="33" s="1"/>
  <c r="AM218" i="33" s="1"/>
  <c r="AL207" i="33" l="1"/>
  <c r="AM204" i="33" s="1"/>
  <c r="AL225" i="33"/>
  <c r="AL227" i="33"/>
  <c r="AM222" i="33"/>
  <c r="AM219" i="33"/>
  <c r="AM226" i="33" s="1"/>
  <c r="AM205" i="33"/>
  <c r="AN123" i="33"/>
  <c r="AN213" i="33" s="1"/>
  <c r="AN218" i="33" s="1"/>
  <c r="AM207" i="33" l="1"/>
  <c r="AN204" i="33" s="1"/>
  <c r="AM225" i="33"/>
  <c r="AM227" i="33"/>
  <c r="AN222" i="33"/>
  <c r="AN219" i="33"/>
  <c r="AN226" i="33" s="1"/>
  <c r="AN205" i="33"/>
  <c r="AO123" i="33"/>
  <c r="AO213" i="33" s="1"/>
  <c r="AO218" i="33" s="1"/>
  <c r="AN207" i="33" l="1"/>
  <c r="AO204" i="33" s="1"/>
  <c r="AN225" i="33"/>
  <c r="AN227" i="33"/>
  <c r="AO222" i="33"/>
  <c r="AO219" i="33"/>
  <c r="AO226" i="33" s="1"/>
  <c r="AO205" i="33"/>
  <c r="AP123" i="33"/>
  <c r="AP213" i="33" s="1"/>
  <c r="AP218" i="33" s="1"/>
  <c r="AO207" i="33" l="1"/>
  <c r="AP204" i="33" s="1"/>
  <c r="AO225" i="33"/>
  <c r="AO227" i="33"/>
  <c r="AP222" i="33"/>
  <c r="AP219" i="33"/>
  <c r="AP226" i="33" s="1"/>
  <c r="AP205" i="33"/>
  <c r="AQ123" i="33"/>
  <c r="AQ213" i="33" s="1"/>
  <c r="AQ218" i="33" s="1"/>
  <c r="AP207" i="33" l="1"/>
  <c r="AQ204" i="33" s="1"/>
  <c r="AP225" i="33"/>
  <c r="AP227" i="33"/>
  <c r="AQ222" i="33"/>
  <c r="AQ219" i="33"/>
  <c r="AQ226" i="33" s="1"/>
  <c r="AQ205" i="33"/>
  <c r="AR123" i="33"/>
  <c r="AR213" i="33" s="1"/>
  <c r="AR218" i="33" s="1"/>
  <c r="AQ207" i="33" l="1"/>
  <c r="AR204" i="33" s="1"/>
  <c r="AQ225" i="33"/>
  <c r="AQ227" i="33"/>
  <c r="AR222" i="33"/>
  <c r="AR219" i="33"/>
  <c r="AR226" i="33" s="1"/>
  <c r="AR205" i="33"/>
  <c r="AS123" i="33"/>
  <c r="AS213" i="33" s="1"/>
  <c r="AS218" i="33" s="1"/>
  <c r="AR207" i="33" l="1"/>
  <c r="AS204" i="33" s="1"/>
  <c r="AR225" i="33"/>
  <c r="AR227" i="33"/>
  <c r="AS222" i="33"/>
  <c r="AS219" i="33"/>
  <c r="AS226" i="33" s="1"/>
  <c r="AS205" i="33"/>
  <c r="AT123" i="33"/>
  <c r="AT213" i="33" s="1"/>
  <c r="AT218" i="33" s="1"/>
  <c r="AS207" i="33" l="1"/>
  <c r="AT204" i="33" s="1"/>
  <c r="AS225" i="33"/>
  <c r="AS227" i="33"/>
  <c r="AT222" i="33"/>
  <c r="AT219" i="33"/>
  <c r="AT226" i="33" s="1"/>
  <c r="AT205" i="33"/>
  <c r="AU123" i="33"/>
  <c r="AU213" i="33" s="1"/>
  <c r="AU218" i="33" s="1"/>
  <c r="AT207" i="33" l="1"/>
  <c r="AU204" i="33" s="1"/>
  <c r="AT225" i="33"/>
  <c r="AT227" i="33"/>
  <c r="AU222" i="33"/>
  <c r="AU219" i="33"/>
  <c r="AU226" i="33" s="1"/>
  <c r="AU205" i="33"/>
  <c r="AV123" i="33"/>
  <c r="AV213" i="33" s="1"/>
  <c r="AV218" i="33" s="1"/>
  <c r="AU207" i="33" l="1"/>
  <c r="AV204" i="33" s="1"/>
  <c r="AU225" i="33"/>
  <c r="AU227" i="33"/>
  <c r="AV222" i="33"/>
  <c r="AV219" i="33"/>
  <c r="AV226" i="33" s="1"/>
  <c r="AV205" i="33"/>
  <c r="AW123" i="33"/>
  <c r="AW213" i="33" s="1"/>
  <c r="AW218" i="33" s="1"/>
  <c r="AV207" i="33" l="1"/>
  <c r="AW204" i="33" s="1"/>
  <c r="AV225" i="33"/>
  <c r="AV227" i="33"/>
  <c r="AW222" i="33"/>
  <c r="AW219" i="33"/>
  <c r="AW226" i="33" s="1"/>
  <c r="AW205" i="33"/>
  <c r="AX123" i="33"/>
  <c r="AX213" i="33" s="1"/>
  <c r="AX218" i="33" s="1"/>
  <c r="AW207" i="33" l="1"/>
  <c r="AX204" i="33" s="1"/>
  <c r="AW225" i="33"/>
  <c r="AW227" i="33"/>
  <c r="AX222" i="33"/>
  <c r="AX219" i="33"/>
  <c r="AX226" i="33" s="1"/>
  <c r="AX205" i="33"/>
  <c r="AY123" i="33"/>
  <c r="AY213" i="33" s="1"/>
  <c r="AY218" i="33" s="1"/>
  <c r="AX207" i="33" l="1"/>
  <c r="AY204" i="33" s="1"/>
  <c r="AX225" i="33"/>
  <c r="AX227" i="33"/>
  <c r="AY222" i="33"/>
  <c r="AY219" i="33"/>
  <c r="AY226" i="33" s="1"/>
  <c r="AY205" i="33"/>
  <c r="AZ123" i="33"/>
  <c r="AZ213" i="33" s="1"/>
  <c r="AZ218" i="33" s="1"/>
  <c r="AY207" i="33" l="1"/>
  <c r="AZ204" i="33" s="1"/>
  <c r="AY225" i="33"/>
  <c r="AY227" i="33"/>
  <c r="AZ222" i="33"/>
  <c r="AZ219" i="33"/>
  <c r="AZ226" i="33" s="1"/>
  <c r="AZ205" i="33"/>
  <c r="BA123" i="33"/>
  <c r="BA213" i="33" s="1"/>
  <c r="BA218" i="33" s="1"/>
  <c r="AZ207" i="33" l="1"/>
  <c r="BA204" i="33" s="1"/>
  <c r="AZ225" i="33"/>
  <c r="AZ227" i="33"/>
  <c r="BA222" i="33"/>
  <c r="BA219" i="33"/>
  <c r="BA226" i="33" s="1"/>
  <c r="BA205" i="33"/>
  <c r="BB123" i="33"/>
  <c r="BB213" i="33" s="1"/>
  <c r="BB218" i="33" s="1"/>
  <c r="BA207" i="33" l="1"/>
  <c r="BB204" i="33" s="1"/>
  <c r="BA225" i="33"/>
  <c r="BA227" i="33"/>
  <c r="BB222" i="33"/>
  <c r="BB219" i="33"/>
  <c r="BB226" i="33" s="1"/>
  <c r="BB205" i="33"/>
  <c r="BC123" i="33"/>
  <c r="BC213" i="33" s="1"/>
  <c r="BC218" i="33" s="1"/>
  <c r="BB207" i="33" l="1"/>
  <c r="BC204" i="33" s="1"/>
  <c r="BB225" i="33"/>
  <c r="BB227" i="33"/>
  <c r="BC222" i="33"/>
  <c r="BC219" i="33"/>
  <c r="BC226" i="33" s="1"/>
  <c r="BC205" i="33"/>
  <c r="BD123" i="33"/>
  <c r="BD213" i="33" s="1"/>
  <c r="BD218" i="33" s="1"/>
  <c r="BC207" i="33" l="1"/>
  <c r="BD204" i="33" s="1"/>
  <c r="BC225" i="33"/>
  <c r="BC227" i="33"/>
  <c r="BD222" i="33"/>
  <c r="BD219" i="33"/>
  <c r="BD226" i="33" s="1"/>
  <c r="BD205" i="33"/>
  <c r="BE123" i="33"/>
  <c r="BE213" i="33" s="1"/>
  <c r="BE218" i="33" s="1"/>
  <c r="BD207" i="33" l="1"/>
  <c r="BE204" i="33" s="1"/>
  <c r="BD225" i="33"/>
  <c r="BD227" i="33"/>
  <c r="BE222" i="33"/>
  <c r="BE219" i="33"/>
  <c r="BE226" i="33" s="1"/>
  <c r="BE205" i="33"/>
  <c r="BF123" i="33"/>
  <c r="BF213" i="33" s="1"/>
  <c r="BF218" i="33" s="1"/>
  <c r="BE207" i="33" l="1"/>
  <c r="BF204" i="33" s="1"/>
  <c r="BE225" i="33"/>
  <c r="BE227" i="33"/>
  <c r="BF222" i="33"/>
  <c r="BF219" i="33"/>
  <c r="BF226" i="33" s="1"/>
  <c r="BF205" i="33"/>
  <c r="BG123" i="33"/>
  <c r="BG213" i="33" s="1"/>
  <c r="BG218" i="33" s="1"/>
  <c r="BF207" i="33" l="1"/>
  <c r="BG204" i="33" s="1"/>
  <c r="BF225" i="33"/>
  <c r="BF227" i="33"/>
  <c r="BG222" i="33"/>
  <c r="BG219" i="33"/>
  <c r="BG226" i="33" s="1"/>
  <c r="BG205" i="33"/>
  <c r="BH123" i="33"/>
  <c r="BH213" i="33" s="1"/>
  <c r="BH218" i="33" s="1"/>
  <c r="BG207" i="33" l="1"/>
  <c r="BH204" i="33" s="1"/>
  <c r="BG225" i="33"/>
  <c r="BG227" i="33"/>
  <c r="BH222" i="33"/>
  <c r="BH219" i="33"/>
  <c r="BH226" i="33" s="1"/>
  <c r="BH205" i="33"/>
  <c r="BI123" i="33"/>
  <c r="BI213" i="33" s="1"/>
  <c r="BI218" i="33" s="1"/>
  <c r="BH207" i="33" l="1"/>
  <c r="BI204" i="33" s="1"/>
  <c r="BH225" i="33"/>
  <c r="BH227" i="33"/>
  <c r="BI222" i="33"/>
  <c r="BI219" i="33"/>
  <c r="BI226" i="33" s="1"/>
  <c r="BI205" i="33"/>
  <c r="BJ123" i="33"/>
  <c r="BJ213" i="33" s="1"/>
  <c r="BJ218" i="33" s="1"/>
  <c r="BI207" i="33" l="1"/>
  <c r="BJ204" i="33" s="1"/>
  <c r="BI225" i="33"/>
  <c r="BI227" i="33"/>
  <c r="BJ222" i="33"/>
  <c r="BJ219" i="33"/>
  <c r="BJ226" i="33" s="1"/>
  <c r="BJ205" i="33"/>
  <c r="BK123" i="33"/>
  <c r="BK213" i="33" s="1"/>
  <c r="BK218" i="33" s="1"/>
  <c r="BJ207" i="33" l="1"/>
  <c r="BK204" i="33" s="1"/>
  <c r="BJ225" i="33"/>
  <c r="BJ227" i="33"/>
  <c r="BK222" i="33"/>
  <c r="BK219" i="33"/>
  <c r="BK226" i="33" s="1"/>
  <c r="BK205" i="33"/>
  <c r="BL123" i="33"/>
  <c r="BL213" i="33" s="1"/>
  <c r="BL218" i="33" s="1"/>
  <c r="BK207" i="33" l="1"/>
  <c r="BL204" i="33" s="1"/>
  <c r="BK225" i="33"/>
  <c r="BK227" i="33"/>
  <c r="BL222" i="33"/>
  <c r="BL219" i="33"/>
  <c r="BL226" i="33" s="1"/>
  <c r="BL205" i="33"/>
  <c r="BM123" i="33"/>
  <c r="BM213" i="33" s="1"/>
  <c r="BM218" i="33" s="1"/>
  <c r="BL207" i="33" l="1"/>
  <c r="BM204" i="33" s="1"/>
  <c r="BL225" i="33"/>
  <c r="BL227" i="33"/>
  <c r="BM222" i="33"/>
  <c r="BM219" i="33"/>
  <c r="BM226" i="33" s="1"/>
  <c r="BM205" i="33"/>
  <c r="BN123" i="33"/>
  <c r="BN213" i="33" s="1"/>
  <c r="BN218" i="33" s="1"/>
  <c r="BM207" i="33" l="1"/>
  <c r="BN204" i="33" s="1"/>
  <c r="BM225" i="33"/>
  <c r="BM227" i="33"/>
  <c r="BN222" i="33"/>
  <c r="BN219" i="33"/>
  <c r="BN226" i="33" s="1"/>
  <c r="BN205" i="33"/>
  <c r="BO123" i="33"/>
  <c r="BO213" i="33" s="1"/>
  <c r="BO218" i="33" s="1"/>
  <c r="BN207" i="33" l="1"/>
  <c r="BO204" i="33" s="1"/>
  <c r="BN225" i="33"/>
  <c r="BN227" i="33"/>
  <c r="BO222" i="33"/>
  <c r="BO219" i="33"/>
  <c r="BO226" i="33" s="1"/>
  <c r="BO205" i="33"/>
  <c r="BP123" i="33"/>
  <c r="BP213" i="33" s="1"/>
  <c r="BP218" i="33" s="1"/>
  <c r="BP222" i="33" s="1"/>
  <c r="BO207" i="33" l="1"/>
  <c r="BP204" i="33" s="1"/>
  <c r="BP225" i="33"/>
  <c r="BP227" i="33"/>
  <c r="BO225" i="33"/>
  <c r="BO227" i="33"/>
  <c r="BP219" i="33"/>
  <c r="BP226" i="33" s="1"/>
  <c r="BP205" i="33"/>
  <c r="BQ123" i="33"/>
  <c r="BQ213" i="33" s="1"/>
  <c r="BQ218" i="33" s="1"/>
  <c r="BQ222" i="33" s="1"/>
  <c r="BP207" i="33" l="1"/>
  <c r="BQ204" i="33" s="1"/>
  <c r="BQ225" i="33"/>
  <c r="BQ227" i="33"/>
  <c r="BQ219" i="33"/>
  <c r="BQ226" i="33" s="1"/>
  <c r="BQ205" i="33"/>
  <c r="BR123" i="33"/>
  <c r="BR213" i="33" s="1"/>
  <c r="BR218" i="33" s="1"/>
  <c r="BR222" i="33" s="1"/>
  <c r="D93" i="33"/>
  <c r="D121" i="33" s="1"/>
  <c r="D123" i="33" s="1"/>
  <c r="BQ207" i="33" l="1"/>
  <c r="BR204" i="33" s="1"/>
  <c r="BR225" i="33"/>
  <c r="BR227" i="33"/>
  <c r="BR219" i="33"/>
  <c r="BR226" i="33" s="1"/>
  <c r="BR205" i="33"/>
  <c r="D205" i="33" s="1"/>
  <c r="D207" i="33" s="1"/>
  <c r="D171" i="33"/>
  <c r="D201" i="33" s="1"/>
  <c r="BR207" i="33" l="1"/>
  <c r="D209" i="33"/>
  <c r="D210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tc={444B0C03-7701-4E7F-8F82-4DBB4AE96EF7}</author>
    <author>tc={A8C26C85-795E-495E-991E-7E4ED70DFE59}</author>
  </authors>
  <commentList>
    <comment ref="E147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ВКЛ СОВКОМБАНК</t>
        </r>
      </text>
    </comment>
    <comment ref="E175" authorId="1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проценты по ВКЛ СОВКОМБАНК</t>
        </r>
      </text>
    </comment>
  </commentList>
</comments>
</file>

<file path=xl/sharedStrings.xml><?xml version="1.0" encoding="utf-8"?>
<sst xmlns="http://schemas.openxmlformats.org/spreadsheetml/2006/main" count="634" uniqueCount="264">
  <si>
    <t>Наименование проекта</t>
  </si>
  <si>
    <t>Месяцев в квартале</t>
  </si>
  <si>
    <t>Наименование</t>
  </si>
  <si>
    <t>тыс. руб.</t>
  </si>
  <si>
    <t>Итого</t>
  </si>
  <si>
    <t>Ед. изм.</t>
  </si>
  <si>
    <t>Наименование программы</t>
  </si>
  <si>
    <t>Производительность труда</t>
  </si>
  <si>
    <t>Цифровизация промышленности</t>
  </si>
  <si>
    <t>Станкостроение</t>
  </si>
  <si>
    <t>Минимальная сумма займа, тыс. руб.</t>
  </si>
  <si>
    <t>Максимальная сумма займа, тыс. руб.</t>
  </si>
  <si>
    <t>Программа финансирования</t>
  </si>
  <si>
    <t>Параметры займа</t>
  </si>
  <si>
    <t>Базовая процентная ставка, % годовых</t>
  </si>
  <si>
    <t>Дата погашения займа</t>
  </si>
  <si>
    <t>Дата процентного платежа</t>
  </si>
  <si>
    <t>Требуемое обеспечение, тыс. руб.</t>
  </si>
  <si>
    <t>Сумма займа, тыс. руб.</t>
  </si>
  <si>
    <t>График обслуживания займа</t>
  </si>
  <si>
    <t>Сумма процентного платежа, тыс. руб.</t>
  </si>
  <si>
    <t>Ежеквартальный платеж, тыс. руб.</t>
  </si>
  <si>
    <t>Месяцев в году</t>
  </si>
  <si>
    <t>График погашения тела займа</t>
  </si>
  <si>
    <t>Дата погашения тела займа</t>
  </si>
  <si>
    <t>Максимальный срок займа, месяцев</t>
  </si>
  <si>
    <t>Программы финансирования</t>
  </si>
  <si>
    <t>Основные условия</t>
  </si>
  <si>
    <t>Условия</t>
  </si>
  <si>
    <t>№ календарного квартала</t>
  </si>
  <si>
    <t>Год</t>
  </si>
  <si>
    <t>Параметр</t>
  </si>
  <si>
    <t>Сальдо на начало периода</t>
  </si>
  <si>
    <t>Сальдо на конец периода</t>
  </si>
  <si>
    <t>Отчет о финансовых результатах</t>
  </si>
  <si>
    <t>Выручка</t>
  </si>
  <si>
    <t>Валовая прибыль (убыток)</t>
  </si>
  <si>
    <t>Прибыль (убыток) от продаж</t>
  </si>
  <si>
    <r>
      <t xml:space="preserve">Коммерческие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</si>
  <si>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Управленческие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</si>
  <si>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>Себестоимость продаж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</si>
  <si>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t>Проценты к получению</t>
  </si>
  <si>
    <t>Прочие доходы</t>
  </si>
  <si>
    <r>
      <t xml:space="preserve">Проценты к уплате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</si>
  <si>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Прочие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</si>
  <si>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t>Прибыль (убыток) до налогообложения</t>
  </si>
  <si>
    <r>
      <t xml:space="preserve">Налог на прибыль </t>
    </r>
    <r>
      <rPr>
        <sz val="11"/>
        <color rgb="FFFF0000"/>
        <rFont val="Calibri"/>
        <family val="2"/>
        <charset val="204"/>
        <scheme val="minor"/>
      </rPr>
      <t>(-)</t>
    </r>
  </si>
  <si>
    <t>Чистая прибыль (убыток)</t>
  </si>
  <si>
    <r>
      <t xml:space="preserve">Чистая прибыль (убыток) </t>
    </r>
    <r>
      <rPr>
        <sz val="11"/>
        <color rgb="FFFF0000"/>
        <rFont val="Calibri"/>
        <family val="2"/>
        <charset val="204"/>
        <scheme val="minor"/>
      </rPr>
      <t>(-)</t>
    </r>
  </si>
  <si>
    <t>ОСВ: Нераспределенная прибыль (непокрытый убыток)</t>
  </si>
  <si>
    <t>Отчет о движении денежных средств</t>
  </si>
  <si>
    <t>Денежный поток по операционной деятельности</t>
  </si>
  <si>
    <t>Денежный поток по инвестиционной деятельности</t>
  </si>
  <si>
    <t>Денежный поток по финансовой деятельности</t>
  </si>
  <si>
    <t>Итого операционный денежный поток</t>
  </si>
  <si>
    <t>Итого инвестиционный денежный поток</t>
  </si>
  <si>
    <t>Итого финансовый денежный поток</t>
  </si>
  <si>
    <t>ОСВ: Денежные средства</t>
  </si>
  <si>
    <t>Изменение д/с за период</t>
  </si>
  <si>
    <t>Остаток д/с на начало периода</t>
  </si>
  <si>
    <t>Остаток д/с на конец периода</t>
  </si>
  <si>
    <t>Производительность труда с РФРП</t>
  </si>
  <si>
    <t>Проект</t>
  </si>
  <si>
    <t>Доходы от участия в других организациях</t>
  </si>
  <si>
    <t>Поступления</t>
  </si>
  <si>
    <t>Платежи</t>
  </si>
  <si>
    <t>Дата 1-го платежа по телу займа</t>
  </si>
  <si>
    <t>Дата 1-го процентного платежа</t>
  </si>
  <si>
    <t>Задолженность по телу займа, тыс. руб.</t>
  </si>
  <si>
    <t>Итого сумма платежей, тыс. руб.</t>
  </si>
  <si>
    <t>Исходные параметры</t>
  </si>
  <si>
    <t>Расчётные параметры</t>
  </si>
  <si>
    <t>Продолжительность погашения тела займа, мес.</t>
  </si>
  <si>
    <t>Срок займа, мес.</t>
  </si>
  <si>
    <t>Отчетность по кварталам</t>
  </si>
  <si>
    <t>Технические параметры (скрыты)</t>
  </si>
  <si>
    <t>Дата середины квартала погашения займа</t>
  </si>
  <si>
    <t>Месяц даты погашения займа</t>
  </si>
  <si>
    <t>Последний месяц квартала, предшествующего дате погашения займа</t>
  </si>
  <si>
    <t>Год получения займа</t>
  </si>
  <si>
    <t>Последний месяц квартала получения займа</t>
  </si>
  <si>
    <t>Календарный год</t>
  </si>
  <si>
    <t>Показатель</t>
  </si>
  <si>
    <t>Целевые показатели</t>
  </si>
  <si>
    <t>Целевой объем продаж новой продукции</t>
  </si>
  <si>
    <t>Объем налоговых поступлений</t>
  </si>
  <si>
    <t>Количество создаваемых рабочих мест</t>
  </si>
  <si>
    <t>ед.</t>
  </si>
  <si>
    <t>в т.ч. за период займа</t>
  </si>
  <si>
    <t>Лист "Параметры займа"</t>
  </si>
  <si>
    <t>Проверка: установлены все параметры займа</t>
  </si>
  <si>
    <t>Проверка: все параметры займа установлены верно</t>
  </si>
  <si>
    <t>Пояснение</t>
  </si>
  <si>
    <t>Руководство по заполнению финансовой модели</t>
  </si>
  <si>
    <t>Дата получения займа</t>
  </si>
  <si>
    <t>Установить прогнозную дату получения займа. Если неизвестна, то установить дату середины квартала + 1 день.</t>
  </si>
  <si>
    <t>Установить запрашиваемый срок займа (в месяцах), но не более максимального срока, предусмотренного в рамках выбранной программы.</t>
  </si>
  <si>
    <t>Установить продолжительность срока погашения тела займа (в месяцах) в соответствии со Стандартом Фонда для выбранной программы. Ознакомиться со стандартами можно на сайте Фонда.</t>
  </si>
  <si>
    <t>Установить базовую процентную ставку по займу в соответствии со Стандартом Фонда для выбранной программы. Ознакомиться со стандартами можно на сайте Фонда.</t>
  </si>
  <si>
    <r>
      <t xml:space="preserve">Установить пониженную процентную ставку по займу в случае наличия оснований для её применения. </t>
    </r>
    <r>
      <rPr>
        <sz val="11"/>
        <color theme="1"/>
        <rFont val="Calibri"/>
        <family val="2"/>
        <charset val="204"/>
        <scheme val="minor"/>
      </rPr>
      <t>Если пониженная ставка не применяется, то в ячейке необходимо установить базовую ставку по выбранной программе.</t>
    </r>
  </si>
  <si>
    <t>Срок займа</t>
  </si>
  <si>
    <t>Сумма займа</t>
  </si>
  <si>
    <t>Продолжительность погашения тела займа</t>
  </si>
  <si>
    <t>Сумма погашения, тыс. руб.</t>
  </si>
  <si>
    <t>Примечание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</si>
  <si>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С отрицательным знаком указываются платежи по операционной, инвестиционной и финансовой деятельности.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2 </t>
    </r>
    <r>
      <rPr>
        <sz val="11"/>
        <color theme="1"/>
        <rFont val="Calibri"/>
        <family val="2"/>
        <charset val="204"/>
        <scheme val="minor"/>
      </rPr>
      <t>Согласно бухгалтерской (управленческой) отчетности компании-заявителя.</t>
    </r>
  </si>
  <si>
    <t>Программы, обеспечение по которым считается по полной ставке</t>
  </si>
  <si>
    <t>Обеспечение по повышенной ставке</t>
  </si>
  <si>
    <t>Проекты развития*</t>
  </si>
  <si>
    <t>Проекты развития с РФРП*</t>
  </si>
  <si>
    <t>* если условием для применения льготной ставки является приобретение для реализации проекта отечественного оборудования в размере не менее 50 % суммы займа.</t>
  </si>
  <si>
    <r>
      <t>Исходные параметры</t>
    </r>
    <r>
      <rPr>
        <b/>
        <vertAlign val="superscript"/>
        <sz val="16"/>
        <color theme="1" tint="0.14996795556505021"/>
        <rFont val="Calibri Light"/>
        <family val="2"/>
        <charset val="204"/>
        <scheme val="major"/>
      </rPr>
      <t>1</t>
    </r>
  </si>
  <si>
    <r>
      <t>Выбрать из раскрывающегося списка программу финансирования. Ознакомиться с условиями программ можно на листе "Программы финансирования"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 xml:space="preserve"> либо на сайте Фонда.</t>
    </r>
  </si>
  <si>
    <t>Пониженная процентная ставка, % годовых</t>
  </si>
  <si>
    <t>Дата</t>
  </si>
  <si>
    <t>Начисление процентов, тыс. руб.</t>
  </si>
  <si>
    <t>Дата начала начисления % по базовой ставке</t>
  </si>
  <si>
    <t>Проценты с учетом калькуляции по дням</t>
  </si>
  <si>
    <t>Начисление процентов (полная ставка), тыс. руб.</t>
  </si>
  <si>
    <t>Технические расчёты (скрыты)</t>
  </si>
  <si>
    <t>Гарантия на всю сумму займа и на весь срок займа</t>
  </si>
  <si>
    <t>Выбрать из раскрывающегося списка наличие / отсутствие банковской гарантии либо гарантии ВЭБ.РФ, Корпорации МСП или РГО в качестве обеспечения на всю сумму займа и на весь срок займа.</t>
  </si>
  <si>
    <t>Проверка отсутствия отрицательных остатков в течение срока займа</t>
  </si>
  <si>
    <t>Проверка отсутствия отрицательных остатков в течение всех периодов</t>
  </si>
  <si>
    <t>Деревообработка с РФРП*</t>
  </si>
  <si>
    <t>Установить запрашиваемую сумму займа (в тыс. руб.). Если заём планируется привлекать в рамках совместной программы с региональным фондом, то необходимо установить общую сумму займа.</t>
  </si>
  <si>
    <t>Формирование компонентной и ресурсной базы</t>
  </si>
  <si>
    <t>Основные покупатели</t>
  </si>
  <si>
    <t>Прочие постпуления</t>
  </si>
  <si>
    <t>Поступления от покупателей (в т.ч. НДС), в т.ч.</t>
  </si>
  <si>
    <t>Возмещение НДС по капитальным вложениям</t>
  </si>
  <si>
    <t>Кредитный портфель</t>
  </si>
  <si>
    <t>Дата получения кредита/займа</t>
  </si>
  <si>
    <t>Дата окончания кредита/займа</t>
  </si>
  <si>
    <t>Кредитор</t>
  </si>
  <si>
    <t>%% ставка</t>
  </si>
  <si>
    <t>№ кредитного договора</t>
  </si>
  <si>
    <t>Лимит кредитования, тыс. руб.</t>
  </si>
  <si>
    <t>квартальный платеж по ОД</t>
  </si>
  <si>
    <t>Условия для использования льготных процентных ставок</t>
  </si>
  <si>
    <t>Величина льготной ставки, % годовых</t>
  </si>
  <si>
    <t>Длительность использования льготной ставки, месяцев</t>
  </si>
  <si>
    <t>Минимальный бюджет и минимальная сумма финансирования проекта собственными средствами</t>
  </si>
  <si>
    <t>Доля софинансирования, %</t>
  </si>
  <si>
    <t>в т.ч. за счет собственных средств, %</t>
  </si>
  <si>
    <t>Мин. бюджет проекта, 
тыс. руб.</t>
  </si>
  <si>
    <t>Мин. финансирование собственными средствами, 
тыс. руб.</t>
  </si>
  <si>
    <t>Ретроспективные данные должны совпадать с отчетностью</t>
  </si>
  <si>
    <t>ФАКТ</t>
  </si>
  <si>
    <t>ПРОГНОЗ</t>
  </si>
  <si>
    <t>Дата начала прогнозного периода</t>
  </si>
  <si>
    <t>Длительность прогнозного периода, кварталов</t>
  </si>
  <si>
    <t>Дата завершения прогнозного периода</t>
  </si>
  <si>
    <t>Единица измерения денежных потоков</t>
  </si>
  <si>
    <t>Кварталов в году</t>
  </si>
  <si>
    <t>Рассматриваемый период</t>
  </si>
  <si>
    <t>Порядковый номер квартала</t>
  </si>
  <si>
    <t>Прогноз  движения денежных средств по проекту:</t>
  </si>
  <si>
    <t>Лист "ПДДС"</t>
  </si>
  <si>
    <t>Арендные платежи, лицензионные платежи, роялти, комиссионные и иные аналогичные платежи</t>
  </si>
  <si>
    <t>Перепродажа финансовых активов</t>
  </si>
  <si>
    <t>Субсидии</t>
  </si>
  <si>
    <t>продажа внеоборотных активов (кроме финансовых вложений)</t>
  </si>
  <si>
    <t>продажа акций других организаций (долей участия)</t>
  </si>
  <si>
    <t>возврат предоставленных займов, продажа долговых ценных бумаг (прав требования денежных средств к другим лицам)</t>
  </si>
  <si>
    <t>дивиденды, проценты по долговым финансовым вложениямм и аналогичным поступлениям от долевого участия в других организациях</t>
  </si>
  <si>
    <t>прочие поступления</t>
  </si>
  <si>
    <r>
      <t>Материалы и комплектующие</t>
    </r>
    <r>
      <rPr>
        <sz val="11"/>
        <color rgb="FFFF0000"/>
        <rFont val="Calibri"/>
        <family val="2"/>
        <charset val="204"/>
        <scheme val="minor"/>
      </rPr>
      <t xml:space="preserve">  (-)</t>
    </r>
  </si>
  <si>
    <r>
      <t xml:space="preserve">Электроэнергия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</si>
  <si>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Аренда 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</si>
  <si>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Платежи по прочим службам(ремонты, метрология, инструмент, общепроизводственные и общехозяйственные расходы) </t>
    </r>
    <r>
      <rPr>
        <sz val="11"/>
        <color rgb="FFFF0000"/>
        <rFont val="Calibri"/>
        <family val="2"/>
        <charset val="204"/>
        <scheme val="minor"/>
      </rPr>
      <t>(-)</t>
    </r>
  </si>
  <si>
    <r>
      <t>НДС к уплате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</si>
  <si>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Налог на прибыль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</si>
  <si>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Иные налоги и сборы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</si>
  <si>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Зарплата сотрудников, НДФЛ, страховые взносы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</si>
  <si>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Прочие платежи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</si>
  <si>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Проценты по прочим привлеченным заемным средствам, в т.ч.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</si>
  <si>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Приобретение, модернизация, реконструкция основных средств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</si>
  <si>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приобретение акций других организаций (долей участия)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</si>
  <si>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приобретение долговых ценных бумаг (прав требования денежных средств к другим лицам), предоставление займов другим лицам 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</si>
  <si>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проценты по долговым обязательствам, включаемым в стоимость инвестиционного актива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</si>
  <si>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Лизинговые платежи </t>
    </r>
    <r>
      <rPr>
        <sz val="11"/>
        <color rgb="FFFF0000"/>
        <rFont val="Calibri"/>
        <family val="2"/>
        <charset val="204"/>
        <scheme val="minor"/>
      </rPr>
      <t>(-)</t>
    </r>
  </si>
  <si>
    <t>Денежные вклады собственников (участников)</t>
  </si>
  <si>
    <t>Выпуск акций, увеличение долй (участников)</t>
  </si>
  <si>
    <t>Выпуска облигаций, векселей и других долговых ценных бумаг и др.</t>
  </si>
  <si>
    <t>Получение кредитов и займов, в т.ч.</t>
  </si>
  <si>
    <t>Прочие поступления</t>
  </si>
  <si>
    <r>
      <t xml:space="preserve">Погашение кредитов и займов </t>
    </r>
    <r>
      <rPr>
        <b/>
        <sz val="11"/>
        <color rgb="FFFF0000"/>
        <rFont val="Calibri"/>
        <family val="2"/>
        <charset val="204"/>
        <scheme val="minor"/>
      </rPr>
      <t>(-)</t>
    </r>
  </si>
  <si>
    <t>Последняя дата квартала (платеж по процентам)</t>
  </si>
  <si>
    <t>Последняя дата квартала (платеж по кредитам и займам)</t>
  </si>
  <si>
    <r>
      <t xml:space="preserve">Выплата дивидендов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</si>
  <si>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Погашение займа Фонда развития
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</si>
  <si>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r>
      <t xml:space="preserve">Погашение (выкуп) векселей и других долговых ценных бумаг, возврат кредитов и займов </t>
    </r>
    <r>
      <rPr>
        <sz val="11"/>
        <color rgb="FFFF0000"/>
        <rFont val="Calibri"/>
        <family val="2"/>
        <charset val="204"/>
        <scheme val="minor"/>
      </rPr>
      <t>(-)</t>
    </r>
  </si>
  <si>
    <t>Проверка отрицательных остатков по</t>
  </si>
  <si>
    <t>Продукция проекта</t>
  </si>
  <si>
    <t>Единица измерения</t>
  </si>
  <si>
    <t>шт.</t>
  </si>
  <si>
    <t>Нет</t>
  </si>
  <si>
    <t>Используется/ не используется в изготовлении продукции готового конечного изделия собственного производства</t>
  </si>
  <si>
    <t>Доля продукции Проекта в себестоимости готового конечного изделия, %%</t>
  </si>
  <si>
    <t>Прогноз</t>
  </si>
  <si>
    <t>Период займа</t>
  </si>
  <si>
    <t>Текущая деятельность + Проект</t>
  </si>
  <si>
    <t>Поступления от прочих компаний</t>
  </si>
  <si>
    <t>CFADS</t>
  </si>
  <si>
    <t>Денежный поток от текущих операций</t>
  </si>
  <si>
    <t>Денежный поток от инвестиционных операций</t>
  </si>
  <si>
    <t>Привлечение долга</t>
  </si>
  <si>
    <t>Взносы учредителей, акционеров</t>
  </si>
  <si>
    <t>Коэффициент покрытия долга (DSCR)</t>
  </si>
  <si>
    <t>Погашение кредитов и займов</t>
  </si>
  <si>
    <t>Выплата процентов по кредитам и займам</t>
  </si>
  <si>
    <t>DSCR</t>
  </si>
  <si>
    <t>доли 1</t>
  </si>
  <si>
    <t>-</t>
  </si>
  <si>
    <r>
      <rPr>
        <sz val="11"/>
        <color theme="1"/>
        <rFont val="Calibri"/>
        <family val="2"/>
        <charset val="204"/>
        <scheme val="minor"/>
      </rPr>
      <t>DSCR</t>
    </r>
    <r>
      <rPr>
        <vertAlign val="subscript"/>
        <sz val="11"/>
        <color theme="1"/>
        <rFont val="Calibri"/>
        <family val="2"/>
        <charset val="204"/>
        <scheme val="minor"/>
      </rPr>
      <t>LTM</t>
    </r>
  </si>
  <si>
    <r>
      <rPr>
        <sz val="11"/>
        <color theme="1"/>
        <rFont val="Calibri"/>
        <family val="2"/>
        <charset val="204"/>
        <scheme val="minor"/>
      </rPr>
      <t>DSCR</t>
    </r>
    <r>
      <rPr>
        <vertAlign val="subscript"/>
        <sz val="11"/>
        <color theme="1"/>
        <rFont val="Calibri"/>
        <family val="2"/>
        <charset val="204"/>
        <scheme val="minor"/>
      </rPr>
      <t>accum</t>
    </r>
  </si>
  <si>
    <r>
      <t>CFADS</t>
    </r>
    <r>
      <rPr>
        <vertAlign val="subscript"/>
        <sz val="11"/>
        <color theme="1"/>
        <rFont val="Calibri"/>
        <family val="2"/>
        <charset val="204"/>
        <scheme val="minor"/>
      </rPr>
      <t>LTM</t>
    </r>
  </si>
  <si>
    <t>CFADS за последние 3 кв.</t>
  </si>
  <si>
    <t>Комплектущие (2-ой заём)</t>
  </si>
  <si>
    <t>Второй заём на сумму до 50% первого займа, на 3 года, без отсрочки платежа по основному долгу</t>
  </si>
  <si>
    <t>ОДДС</t>
  </si>
  <si>
    <t>Заполнить прогнозный отчет о движении денежных средств по периодам (не накопленным итогом).
Необходимо заполнить:
1) весь перечень выпускаемой продукции;
2) перечень всех действующих и планируемых кредитов;
3) данные из ОДДС за последние 3 квартала (до стартового квартала прогноза)
4) ОДДС за последние 3 года, ОДДС за послединй завершенный период и за аналогичный период предыдущего года
5) поквартальный прогноз ОДДС</t>
  </si>
  <si>
    <t>Лист "ЦП"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</si>
  <si>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Данные налоговых отчислений от реализации Проекта, созданию рабочих мест и софинансирования вводится Заявителем вручную.</t>
    </r>
  </si>
  <si>
    <t>Платежи собственникам (участникам) в связи с выкупом у них акций (долей участия) организации или выходом из состава участников</t>
  </si>
  <si>
    <t>Прочие платежи</t>
  </si>
  <si>
    <t>Величина влияния изменения курса иностранной валюты по отношению к рублю</t>
  </si>
  <si>
    <r>
      <t xml:space="preserve">Получение займа Фонда развития
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</si>
  <si>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r>
      <t xml:space="preserve">Проценты по займу Фонда развития 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</si>
  <si>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t>Заем может использоваться на приобретение оснастки.</t>
  </si>
  <si>
    <t>Количество создаваемых высокопроизводительных рабочих мест</t>
  </si>
  <si>
    <t>Версия ПДДС: 1.2.</t>
  </si>
  <si>
    <t>Необходимо заполнить данные:
1) по цене продукции за каждый прогнозный квартал;
2) по физическому объему реализуемой продукции за каждый прогнозный квартал;
3) указать, используется ли продукция проекта в собственном производстве или является для Заявителя конечной продукцией;
4) если продукция Проекта используется в собственном производстве конечного изделия, необходимо указать долю продукта проекта в себестоимости готового изделия.
5) В случае, если продукция проекта используется в изготовлении собственного производства конечной готовой продукции в рамках программы "Комплектущие изделия" (2-ой заём), на листе "ЦП" необходимо заполнить информацию в следующих столбцах:
- Используется/ не используется в изготовлении продукции готового конечного изделия собственного производства;
- Доля продукции Проекта в себестоимости готового конечного изделия, %%.
В остальных случаях данные ячейки нужно оставить заполненными по умолчанию (Используется/ не используется в изготовлении продукции готового конечного изделия собственного производства - "Да", Доля продукции Проекта в себестоимости готового конечного изделия, %% - "100%").
В строках 70, 71, 72 вручную заполняются данные по целевым показателям.</t>
  </si>
  <si>
    <t>Новые резервы</t>
  </si>
  <si>
    <t>Целевое назначение займа:
1. Приобретение оборудования.
2. Пополнение оборотных средств для закупки сырья, материалов и комплектующих.
Обеспечение: в соответствии со стандартом Фонда.
Софинансирование со стороны заявителя, частных инвесторов или банков: не требуется.</t>
  </si>
  <si>
    <t>да</t>
  </si>
  <si>
    <t>тыс.руб.</t>
  </si>
  <si>
    <t>Фонд развития промышленности Кировской области</t>
  </si>
  <si>
    <t>Покупатель 1</t>
  </si>
  <si>
    <t>Покупатель 2</t>
  </si>
  <si>
    <t>Покупатель 3</t>
  </si>
  <si>
    <t>Покупатель 4</t>
  </si>
  <si>
    <t>Покупатель 5</t>
  </si>
  <si>
    <t>Покупатель 6</t>
  </si>
  <si>
    <t>Покупатель 7</t>
  </si>
  <si>
    <t>Покупатель 8</t>
  </si>
  <si>
    <t>Покупатель 9</t>
  </si>
  <si>
    <t>Покупатель 10</t>
  </si>
  <si>
    <t>Покупатель 11</t>
  </si>
  <si>
    <t>Покупатель 12</t>
  </si>
  <si>
    <t>Покупатель 13</t>
  </si>
  <si>
    <t>Покупатель 14</t>
  </si>
  <si>
    <t>Покупатель 15</t>
  </si>
  <si>
    <t>Покупатель 16</t>
  </si>
  <si>
    <t>Покупатель 17</t>
  </si>
  <si>
    <t>Покупатель 18</t>
  </si>
  <si>
    <t>Покупатель 19</t>
  </si>
  <si>
    <t>Покупатель 20</t>
  </si>
  <si>
    <t>Да</t>
  </si>
  <si>
    <t>Величина повышенной ставки, % годовых</t>
  </si>
  <si>
    <t>Льготная ставка применяется при обеспечении займа ввиде банковской гарантии (ВЭБ, МСП), повышенная ставка применяется при обеспечении займа ввиде залога под приобретаемое оборудование</t>
  </si>
  <si>
    <t>Пониженная/ повышенная процентная ставка, % годовых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</si>
  <si>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Расчёт процентов по займу осуществляется с учетом допущения погрешности. Фактическое значение процентов по договору займа может отличаться как в большую, так и в меньшую сторону.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>Актуальная информация указана на сайте Фонда.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</si>
</sst>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0_ ;[Red]\-#,##0.00\ "/>
    <numFmt numFmtId="166" formatCode="#,##0_ ;[Red]\-#,##0\ "/>
    <numFmt numFmtId="167" formatCode="#,##0.0_ ;[Red]\-#,##0.0\ "/>
    <numFmt numFmtId="168" formatCode="#,##0.000_ ;[Red]\-#,##0.000\ "/>
    <numFmt numFmtId="169" formatCode="0.0\х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92332"/>
      <name val="Brutal Type"/>
      <family val="3"/>
    </font>
    <font>
      <sz val="11"/>
      <color rgb="FF092332"/>
      <name val="Calibri"/>
      <family val="2"/>
      <charset val="204"/>
      <scheme val="minor"/>
    </font>
    <font>
      <sz val="10"/>
      <color rgb="FF092332"/>
      <name val="Calibri"/>
      <family val="2"/>
      <charset val="204"/>
      <scheme val="minor"/>
    </font>
    <font>
      <b/>
      <sz val="12"/>
      <color rgb="FF092332"/>
      <name val="Calibri"/>
      <family val="2"/>
      <charset val="204"/>
      <scheme val="minor"/>
    </font>
    <font>
      <b/>
      <sz val="24"/>
      <color theme="1"/>
      <name val="Calibri Light"/>
      <family val="2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4"/>
      <color rgb="FF09233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6"/>
      <color theme="1"/>
      <name val="Calibri"/>
      <family val="2"/>
      <scheme val="minor"/>
    </font>
    <font>
      <b/>
      <sz val="16"/>
      <color theme="1" tint="0.14999847407452621"/>
      <name val="Calibri Light"/>
      <family val="2"/>
      <charset val="204"/>
      <scheme val="major"/>
    </font>
    <font>
      <b/>
      <sz val="12"/>
      <color theme="1" tint="0.34998626667073579"/>
      <name val="Calibri Light"/>
      <family val="2"/>
      <charset val="204"/>
      <scheme val="major"/>
    </font>
    <font>
      <b/>
      <sz val="10"/>
      <color theme="2" tint="-0.499984740745262"/>
      <name val="Calibri Light"/>
      <family val="2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Wingdings 2"/>
      <family val="1"/>
      <charset val="2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6"/>
      <color theme="1" tint="0.14996795556505021"/>
      <name val="Calibri Light"/>
      <family val="2"/>
      <charset val="204"/>
      <scheme val="major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2"/>
      <color theme="1"/>
      <name val="Calibri Light"/>
      <family val="2"/>
      <charset val="204"/>
      <scheme val="major"/>
    </font>
    <font>
      <b/>
      <sz val="15"/>
      <color theme="1"/>
      <name val="Calibri Light"/>
      <family val="2"/>
      <charset val="204"/>
      <scheme val="maj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</fills>
  <borders count="4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 style="thin">
        <color theme="0"/>
      </bottom>
      <diagonal/>
    </border>
  </borders>
  <cellStyleXfs count="3">
    <xf numFmtId="0" fontId="0" fillId="0" borderId="0"/>
    <xf numFmtId="0" fontId="38" fillId="0" borderId="0"/>
    <xf numFmtId="0" fontId="39" fillId="0" borderId="0"/>
  </cellStyleXfs>
  <cellXfs count="249">
    <xf numFmtId="0" fontId="0" fillId="0" borderId="0" xfId="0"/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7" fillId="0" borderId="0" xfId="0" applyFont="1"/>
    <xf numFmtId="0" fontId="22" fillId="0" borderId="0" xfId="0" applyFont="1"/>
    <xf numFmtId="14" fontId="17" fillId="0" borderId="0" xfId="0" applyNumberFormat="1" applyFont="1"/>
    <xf numFmtId="0" fontId="0" fillId="0" borderId="30" xfId="0" applyBorder="1"/>
    <xf numFmtId="0" fontId="0" fillId="6" borderId="31" xfId="0" applyFill="1" applyBorder="1"/>
    <xf numFmtId="0" fontId="0" fillId="6" borderId="32" xfId="0" applyFill="1" applyBorder="1"/>
    <xf numFmtId="0" fontId="0" fillId="6" borderId="33" xfId="0" applyFill="1" applyBorder="1"/>
    <xf numFmtId="0" fontId="0" fillId="6" borderId="36" xfId="0" applyFill="1" applyBorder="1"/>
    <xf numFmtId="0" fontId="0" fillId="6" borderId="30" xfId="0" applyFill="1" applyBorder="1"/>
    <xf numFmtId="0" fontId="0" fillId="6" borderId="37" xfId="0" applyFill="1" applyBorder="1"/>
    <xf numFmtId="0" fontId="27" fillId="0" borderId="0" xfId="0" applyFont="1" applyAlignment="1">
      <alignment horizontal="left"/>
    </xf>
    <xf numFmtId="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 vertical="top" wrapText="1"/>
      <protection locked="0"/>
    </xf>
    <xf numFmtId="9" fontId="0" fillId="2" borderId="1" xfId="0" applyNumberFormat="1" applyFill="1" applyBorder="1" applyAlignment="1" applyProtection="1">
      <alignment horizontal="center" vertical="top" wrapText="1"/>
      <protection locked="0"/>
    </xf>
    <xf numFmtId="0" fontId="28" fillId="0" borderId="0" xfId="0" applyFont="1" applyAlignment="1">
      <alignment vertical="top"/>
    </xf>
    <xf numFmtId="14" fontId="0" fillId="0" borderId="3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4" fillId="5" borderId="1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10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6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vertical="center" wrapText="1"/>
      <protection hidden="1"/>
    </xf>
    <xf numFmtId="166" fontId="0" fillId="2" borderId="1" xfId="0" applyNumberFormat="1" applyFill="1" applyBorder="1" applyAlignment="1" applyProtection="1">
      <alignment horizontal="center" vertical="top" wrapText="1"/>
      <protection locked="0"/>
    </xf>
    <xf numFmtId="4" fontId="0" fillId="5" borderId="1" xfId="0" applyNumberFormat="1" applyFill="1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top" wrapText="1"/>
      <protection hidden="1"/>
    </xf>
    <xf numFmtId="4" fontId="0" fillId="3" borderId="1" xfId="0" applyNumberFormat="1" applyFill="1" applyBorder="1" applyAlignment="1" applyProtection="1">
      <alignment horizontal="center" vertical="top" wrapText="1"/>
      <protection hidden="1"/>
    </xf>
    <xf numFmtId="0" fontId="30" fillId="0" borderId="0" xfId="0" applyFont="1" applyAlignment="1" applyProtection="1">
      <alignment vertical="top"/>
      <protection hidden="1"/>
    </xf>
    <xf numFmtId="4" fontId="0" fillId="5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1" xfId="0" applyNumberForma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center" wrapText="1"/>
      <protection hidden="1"/>
    </xf>
    <xf numFmtId="14" fontId="0" fillId="3" borderId="1" xfId="0" applyNumberFormat="1" applyFill="1" applyBorder="1" applyAlignment="1" applyProtection="1">
      <alignment horizontal="center" vertical="top" wrapText="1"/>
      <protection hidden="1"/>
    </xf>
    <xf numFmtId="14" fontId="0" fillId="3" borderId="2" xfId="0" applyNumberFormat="1" applyFill="1" applyBorder="1" applyAlignment="1" applyProtection="1">
      <alignment horizontal="center" vertical="top" wrapText="1"/>
      <protection hidden="1"/>
    </xf>
    <xf numFmtId="0" fontId="31" fillId="0" borderId="0" xfId="0" applyFont="1" applyProtection="1">
      <protection hidden="1"/>
    </xf>
    <xf numFmtId="0" fontId="31" fillId="0" borderId="0" xfId="0" applyFont="1" applyAlignment="1" applyProtection="1">
      <alignment wrapText="1"/>
      <protection hidden="1"/>
    </xf>
    <xf numFmtId="0" fontId="16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8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 wrapText="1"/>
      <protection hidden="1"/>
    </xf>
    <xf numFmtId="0" fontId="0" fillId="5" borderId="2" xfId="0" applyFill="1" applyBorder="1" applyAlignment="1" applyProtection="1">
      <alignment horizontal="left" wrapText="1"/>
      <protection hidden="1"/>
    </xf>
    <xf numFmtId="0" fontId="0" fillId="5" borderId="1" xfId="0" applyFill="1" applyBorder="1" applyAlignment="1" applyProtection="1">
      <alignment horizontal="left" wrapText="1"/>
      <protection hidden="1"/>
    </xf>
    <xf numFmtId="0" fontId="22" fillId="0" borderId="0" xfId="0" applyFont="1" applyProtection="1"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 wrapText="1"/>
      <protection hidden="1"/>
    </xf>
    <xf numFmtId="3" fontId="0" fillId="5" borderId="2" xfId="0" applyNumberForma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right"/>
    </xf>
    <xf numFmtId="0" fontId="17" fillId="0" borderId="0" xfId="0" applyFont="1" applyAlignment="1" applyProtection="1">
      <alignment horizontal="right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0" fontId="0" fillId="0" borderId="20" xfId="0" applyBorder="1" applyProtection="1">
      <protection hidden="1"/>
    </xf>
    <xf numFmtId="0" fontId="0" fillId="0" borderId="9" xfId="0" applyBorder="1" applyProtection="1">
      <protection hidden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165" fontId="0" fillId="5" borderId="1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vertical="top" wrapText="1"/>
    </xf>
    <xf numFmtId="0" fontId="29" fillId="0" borderId="0" xfId="0" applyFont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65" fontId="17" fillId="3" borderId="1" xfId="0" applyNumberFormat="1" applyFon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0" fontId="30" fillId="0" borderId="0" xfId="0" applyFont="1" applyAlignment="1">
      <alignment vertical="top"/>
    </xf>
    <xf numFmtId="0" fontId="0" fillId="0" borderId="7" xfId="0" applyBorder="1" applyAlignment="1">
      <alignment vertical="top" wrapText="1"/>
    </xf>
    <xf numFmtId="165" fontId="14" fillId="3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 wrapText="1"/>
    </xf>
    <xf numFmtId="165" fontId="0" fillId="0" borderId="0" xfId="0" applyNumberFormat="1"/>
    <xf numFmtId="0" fontId="33" fillId="5" borderId="1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165" fontId="0" fillId="5" borderId="0" xfId="0" applyNumberFormat="1" applyFill="1" applyAlignment="1">
      <alignment horizontal="center" vertical="top" wrapText="1"/>
    </xf>
    <xf numFmtId="0" fontId="11" fillId="5" borderId="0" xfId="0" applyFont="1" applyFill="1" applyAlignment="1" applyProtection="1">
      <alignment horizontal="left" vertical="center" wrapText="1" indent="1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3" fontId="13" fillId="3" borderId="2" xfId="0" applyNumberFormat="1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4" fontId="0" fillId="0" borderId="0" xfId="0" applyNumberFormat="1"/>
    <xf numFmtId="0" fontId="0" fillId="5" borderId="0" xfId="0" applyFill="1" applyAlignment="1">
      <alignment vertical="top" wrapText="1"/>
    </xf>
    <xf numFmtId="164" fontId="0" fillId="2" borderId="1" xfId="0" applyNumberFormat="1" applyFill="1" applyBorder="1" applyAlignment="1" applyProtection="1">
      <alignment horizontal="center" vertical="top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0" fillId="5" borderId="0" xfId="0" applyFill="1" applyAlignment="1">
      <alignment horizontal="center" vertical="top" wrapText="1"/>
    </xf>
    <xf numFmtId="165" fontId="33" fillId="3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166" fontId="14" fillId="3" borderId="1" xfId="0" applyNumberFormat="1" applyFont="1" applyFill="1" applyBorder="1" applyAlignment="1">
      <alignment horizontal="center" vertical="top" wrapText="1"/>
    </xf>
    <xf numFmtId="3" fontId="0" fillId="5" borderId="1" xfId="0" applyNumberFormat="1" applyFill="1" applyBorder="1" applyAlignment="1" applyProtection="1">
      <alignment horizontal="center" vertical="center" wrapText="1"/>
      <protection hidden="1"/>
    </xf>
    <xf numFmtId="0" fontId="34" fillId="5" borderId="0" xfId="0" applyFont="1" applyFill="1" applyAlignment="1">
      <alignment horizontal="center" vertical="center" wrapText="1"/>
    </xf>
    <xf numFmtId="0" fontId="16" fillId="7" borderId="4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14" fontId="0" fillId="3" borderId="1" xfId="0" applyNumberFormat="1" applyFill="1" applyBorder="1" applyAlignment="1">
      <alignment horizontal="center" vertical="top" wrapText="1"/>
    </xf>
    <xf numFmtId="1" fontId="0" fillId="3" borderId="1" xfId="0" applyNumberFormat="1" applyFill="1" applyBorder="1" applyAlignment="1">
      <alignment horizontal="center" vertical="top" wrapText="1"/>
    </xf>
    <xf numFmtId="14" fontId="42" fillId="7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vertical="top" wrapText="1"/>
    </xf>
    <xf numFmtId="167" fontId="0" fillId="5" borderId="1" xfId="0" applyNumberFormat="1" applyFill="1" applyBorder="1" applyAlignment="1">
      <alignment horizontal="center" vertical="top" wrapText="1"/>
    </xf>
    <xf numFmtId="166" fontId="0" fillId="5" borderId="1" xfId="0" applyNumberFormat="1" applyFill="1" applyBorder="1" applyAlignment="1">
      <alignment horizontal="center" vertical="top" wrapText="1"/>
    </xf>
    <xf numFmtId="0" fontId="5" fillId="0" borderId="0" xfId="0" applyFont="1"/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168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vertical="center" wrapText="1"/>
    </xf>
    <xf numFmtId="0" fontId="0" fillId="5" borderId="40" xfId="0" applyFill="1" applyBorder="1" applyAlignment="1">
      <alignment horizontal="center" vertical="center"/>
    </xf>
    <xf numFmtId="3" fontId="17" fillId="0" borderId="40" xfId="0" applyNumberFormat="1" applyFont="1" applyBorder="1" applyAlignment="1">
      <alignment horizontal="center" vertical="center"/>
    </xf>
    <xf numFmtId="1" fontId="16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right"/>
    </xf>
    <xf numFmtId="169" fontId="17" fillId="3" borderId="1" xfId="0" applyNumberFormat="1" applyFont="1" applyFill="1" applyBorder="1" applyAlignment="1">
      <alignment horizontal="center" vertical="top" wrapText="1"/>
    </xf>
    <xf numFmtId="169" fontId="0" fillId="3" borderId="1" xfId="0" applyNumberFormat="1" applyFill="1" applyBorder="1" applyAlignment="1">
      <alignment horizontal="center" vertical="top" wrapText="1"/>
    </xf>
    <xf numFmtId="0" fontId="43" fillId="5" borderId="1" xfId="0" applyFont="1" applyFill="1" applyBorder="1" applyAlignment="1">
      <alignment vertical="top" wrapText="1"/>
    </xf>
    <xf numFmtId="169" fontId="17" fillId="5" borderId="1" xfId="0" applyNumberFormat="1" applyFont="1" applyFill="1" applyBorder="1" applyAlignment="1">
      <alignment horizontal="center" vertical="top" wrapText="1"/>
    </xf>
    <xf numFmtId="169" fontId="0" fillId="5" borderId="1" xfId="0" applyNumberFormat="1" applyFill="1" applyBorder="1" applyAlignment="1">
      <alignment horizontal="center" vertical="top" wrapText="1"/>
    </xf>
    <xf numFmtId="0" fontId="44" fillId="0" borderId="0" xfId="0" applyFont="1" applyProtection="1">
      <protection hidden="1"/>
    </xf>
    <xf numFmtId="0" fontId="45" fillId="0" borderId="0" xfId="0" applyFont="1"/>
    <xf numFmtId="0" fontId="46" fillId="5" borderId="1" xfId="0" applyFont="1" applyFill="1" applyBorder="1" applyAlignment="1">
      <alignment vertical="top" wrapText="1"/>
    </xf>
    <xf numFmtId="0" fontId="0" fillId="5" borderId="27" xfId="0" applyFill="1" applyBorder="1" applyAlignment="1" applyProtection="1">
      <alignment horizontal="left" vertical="center" wrapText="1"/>
      <protection hidden="1"/>
    </xf>
    <xf numFmtId="0" fontId="0" fillId="5" borderId="28" xfId="0" applyFill="1" applyBorder="1" applyAlignment="1" applyProtection="1">
      <alignment horizontal="left" vertical="center" wrapText="1"/>
      <protection hidden="1"/>
    </xf>
    <xf numFmtId="0" fontId="0" fillId="5" borderId="6" xfId="0" applyFill="1" applyBorder="1" applyAlignment="1" applyProtection="1">
      <alignment horizontal="left" vertical="center" wrapText="1"/>
      <protection hidden="1"/>
    </xf>
    <xf numFmtId="0" fontId="17" fillId="5" borderId="2" xfId="0" applyFont="1" applyFill="1" applyBorder="1" applyAlignment="1" applyProtection="1">
      <alignment horizontal="left" vertical="center" wrapText="1"/>
      <protection hidden="1"/>
    </xf>
    <xf numFmtId="3" fontId="0" fillId="5" borderId="27" xfId="0" applyNumberFormat="1" applyFill="1" applyBorder="1" applyAlignment="1" applyProtection="1">
      <alignment horizontal="center" vertical="center" wrapText="1"/>
      <protection hidden="1"/>
    </xf>
    <xf numFmtId="4" fontId="0" fillId="0" borderId="1" xfId="0" applyNumberForma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vertical="top" wrapText="1"/>
    </xf>
    <xf numFmtId="165" fontId="14" fillId="0" borderId="1" xfId="0" applyNumberFormat="1" applyFont="1" applyBorder="1" applyAlignment="1">
      <alignment horizontal="center" vertical="top" wrapText="1"/>
    </xf>
    <xf numFmtId="166" fontId="0" fillId="0" borderId="1" xfId="0" applyNumberFormat="1" applyBorder="1" applyAlignment="1">
      <alignment horizontal="center" vertical="top" wrapText="1"/>
    </xf>
    <xf numFmtId="0" fontId="23" fillId="6" borderId="3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4" fillId="6" borderId="3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3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3" fontId="0" fillId="5" borderId="22" xfId="0" applyNumberFormat="1" applyFill="1" applyBorder="1" applyAlignment="1" applyProtection="1">
      <alignment horizontal="left" vertical="center" wrapText="1"/>
      <protection hidden="1"/>
    </xf>
    <xf numFmtId="3" fontId="0" fillId="5" borderId="23" xfId="0" applyNumberFormat="1" applyFill="1" applyBorder="1" applyAlignment="1" applyProtection="1">
      <alignment horizontal="left" vertical="center" wrapText="1"/>
      <protection hidden="1"/>
    </xf>
    <xf numFmtId="3" fontId="0" fillId="5" borderId="24" xfId="0" applyNumberFormat="1" applyFill="1" applyBorder="1" applyAlignment="1" applyProtection="1">
      <alignment horizontal="left" vertical="center" wrapText="1"/>
      <protection hidden="1"/>
    </xf>
    <xf numFmtId="0" fontId="0" fillId="5" borderId="3" xfId="0" applyFill="1" applyBorder="1" applyAlignment="1" applyProtection="1">
      <alignment horizontal="left" vertical="center" wrapText="1"/>
      <protection hidden="1"/>
    </xf>
    <xf numFmtId="0" fontId="0" fillId="5" borderId="16" xfId="0" applyFill="1" applyBorder="1" applyAlignment="1" applyProtection="1">
      <alignment horizontal="left" vertical="center" wrapText="1"/>
      <protection hidden="1"/>
    </xf>
    <xf numFmtId="0" fontId="0" fillId="5" borderId="5" xfId="0" applyFill="1" applyBorder="1" applyAlignment="1" applyProtection="1">
      <alignment horizontal="left" vertical="center" wrapText="1"/>
      <protection hidden="1"/>
    </xf>
    <xf numFmtId="0" fontId="16" fillId="4" borderId="11" xfId="0" applyFont="1" applyFill="1" applyBorder="1" applyAlignment="1" applyProtection="1">
      <alignment horizontal="center" vertical="center" wrapText="1"/>
      <protection hidden="1"/>
    </xf>
    <xf numFmtId="0" fontId="16" fillId="4" borderId="12" xfId="0" applyFont="1" applyFill="1" applyBorder="1" applyAlignment="1" applyProtection="1">
      <alignment horizontal="center" vertical="center" wrapText="1"/>
      <protection hidden="1"/>
    </xf>
    <xf numFmtId="0" fontId="16" fillId="4" borderId="13" xfId="0" applyFont="1" applyFill="1" applyBorder="1" applyAlignment="1" applyProtection="1">
      <alignment horizontal="center" vertical="center" wrapText="1"/>
      <protection hidden="1"/>
    </xf>
    <xf numFmtId="0" fontId="26" fillId="4" borderId="11" xfId="0" applyFont="1" applyFill="1" applyBorder="1" applyAlignment="1" applyProtection="1">
      <alignment horizontal="center" vertical="center" wrapText="1"/>
      <protection hidden="1"/>
    </xf>
    <xf numFmtId="0" fontId="26" fillId="4" borderId="12" xfId="0" applyFont="1" applyFill="1" applyBorder="1" applyAlignment="1" applyProtection="1">
      <alignment horizontal="center" vertical="center" wrapText="1"/>
      <protection hidden="1"/>
    </xf>
    <xf numFmtId="0" fontId="26" fillId="4" borderId="13" xfId="0" applyFont="1" applyFill="1" applyBorder="1" applyAlignment="1" applyProtection="1">
      <alignment horizontal="center" vertical="center" wrapText="1"/>
      <protection hidden="1"/>
    </xf>
    <xf numFmtId="0" fontId="41" fillId="4" borderId="11" xfId="0" applyFont="1" applyFill="1" applyBorder="1" applyAlignment="1" applyProtection="1">
      <alignment horizontal="center" vertical="center" wrapText="1"/>
      <protection hidden="1"/>
    </xf>
    <xf numFmtId="0" fontId="41" fillId="4" borderId="12" xfId="0" applyFont="1" applyFill="1" applyBorder="1" applyAlignment="1" applyProtection="1">
      <alignment horizontal="center" vertical="center" wrapText="1"/>
      <protection hidden="1"/>
    </xf>
    <xf numFmtId="0" fontId="41" fillId="4" borderId="13" xfId="0" applyFont="1" applyFill="1" applyBorder="1" applyAlignment="1" applyProtection="1">
      <alignment horizontal="center" vertical="center" wrapText="1"/>
      <protection hidden="1"/>
    </xf>
    <xf numFmtId="3" fontId="3" fillId="5" borderId="22" xfId="0" applyNumberFormat="1" applyFont="1" applyFill="1" applyBorder="1" applyAlignment="1" applyProtection="1">
      <alignment horizontal="left" vertical="center" wrapText="1"/>
      <protection hidden="1"/>
    </xf>
    <xf numFmtId="3" fontId="15" fillId="5" borderId="23" xfId="0" applyNumberFormat="1" applyFont="1" applyFill="1" applyBorder="1" applyAlignment="1" applyProtection="1">
      <alignment horizontal="left" vertical="center" wrapText="1"/>
      <protection hidden="1"/>
    </xf>
    <xf numFmtId="3" fontId="15" fillId="5" borderId="24" xfId="0" applyNumberFormat="1" applyFont="1" applyFill="1" applyBorder="1" applyAlignment="1" applyProtection="1">
      <alignment horizontal="left" vertical="center" wrapText="1"/>
      <protection hidden="1"/>
    </xf>
    <xf numFmtId="3" fontId="4" fillId="5" borderId="3" xfId="0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5" fillId="4" borderId="11" xfId="0" applyFont="1" applyFill="1" applyBorder="1" applyAlignment="1" applyProtection="1">
      <alignment horizontal="center" vertical="center" wrapText="1"/>
      <protection hidden="1"/>
    </xf>
    <xf numFmtId="0" fontId="25" fillId="4" borderId="12" xfId="0" applyFont="1" applyFill="1" applyBorder="1" applyAlignment="1" applyProtection="1">
      <alignment horizontal="center" vertical="center" wrapText="1"/>
      <protection hidden="1"/>
    </xf>
    <xf numFmtId="0" fontId="25" fillId="4" borderId="13" xfId="0" applyFont="1" applyFill="1" applyBorder="1" applyAlignment="1" applyProtection="1">
      <alignment horizontal="center" vertical="center" wrapText="1"/>
      <protection hidden="1"/>
    </xf>
    <xf numFmtId="3" fontId="5" fillId="5" borderId="22" xfId="0" applyNumberFormat="1" applyFont="1" applyFill="1" applyBorder="1" applyAlignment="1" applyProtection="1">
      <alignment horizontal="left" vertical="center" wrapText="1"/>
      <protection hidden="1"/>
    </xf>
    <xf numFmtId="0" fontId="16" fillId="4" borderId="18" xfId="0" applyFont="1" applyFill="1" applyBorder="1" applyAlignment="1" applyProtection="1">
      <alignment horizontal="center" vertical="center" wrapText="1"/>
      <protection hidden="1"/>
    </xf>
    <xf numFmtId="0" fontId="16" fillId="4" borderId="19" xfId="0" applyFont="1" applyFill="1" applyBorder="1" applyAlignment="1" applyProtection="1">
      <alignment horizontal="center" vertical="center" wrapText="1"/>
      <protection hidden="1"/>
    </xf>
    <xf numFmtId="0" fontId="16" fillId="4" borderId="8" xfId="0" applyFont="1" applyFill="1" applyBorder="1" applyAlignment="1" applyProtection="1">
      <alignment horizontal="center" vertical="center" wrapText="1"/>
      <protection hidden="1"/>
    </xf>
    <xf numFmtId="0" fontId="16" fillId="4" borderId="20" xfId="0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7" xfId="0" applyFont="1" applyFill="1" applyBorder="1" applyAlignment="1" applyProtection="1">
      <alignment horizontal="center" vertical="center" wrapText="1"/>
      <protection hidden="1"/>
    </xf>
    <xf numFmtId="0" fontId="16" fillId="4" borderId="10" xfId="0" applyFont="1" applyFill="1" applyBorder="1" applyAlignment="1" applyProtection="1">
      <alignment horizontal="center" vertical="center" wrapText="1"/>
      <protection hidden="1"/>
    </xf>
    <xf numFmtId="0" fontId="16" fillId="4" borderId="4" xfId="0" applyFont="1" applyFill="1" applyBorder="1" applyAlignment="1" applyProtection="1">
      <alignment horizontal="center" vertical="center" wrapText="1"/>
      <protection hidden="1"/>
    </xf>
    <xf numFmtId="0" fontId="25" fillId="4" borderId="4" xfId="0" applyFont="1" applyFill="1" applyBorder="1" applyAlignment="1" applyProtection="1">
      <alignment horizontal="center" vertical="center" wrapText="1"/>
      <protection hidden="1"/>
    </xf>
    <xf numFmtId="0" fontId="26" fillId="4" borderId="4" xfId="0" applyFont="1" applyFill="1" applyBorder="1" applyAlignment="1" applyProtection="1">
      <alignment horizontal="center" vertical="center" wrapText="1"/>
      <protection hidden="1"/>
    </xf>
    <xf numFmtId="0" fontId="16" fillId="4" borderId="39" xfId="0" applyFont="1" applyFill="1" applyBorder="1" applyAlignment="1" applyProtection="1">
      <alignment horizontal="center" vertical="center" wrapText="1"/>
      <protection hidden="1"/>
    </xf>
    <xf numFmtId="0" fontId="16" fillId="4" borderId="41" xfId="0" applyFont="1" applyFill="1" applyBorder="1" applyAlignment="1" applyProtection="1">
      <alignment horizontal="center" vertical="center" wrapText="1"/>
      <protection hidden="1"/>
    </xf>
    <xf numFmtId="0" fontId="16" fillId="4" borderId="38" xfId="0" applyFont="1" applyFill="1" applyBorder="1" applyAlignment="1" applyProtection="1">
      <alignment horizontal="center" vertical="center" wrapText="1"/>
      <protection hidden="1"/>
    </xf>
    <xf numFmtId="0" fontId="0" fillId="5" borderId="27" xfId="0" applyFill="1" applyBorder="1" applyAlignment="1" applyProtection="1">
      <alignment horizontal="left" wrapText="1"/>
      <protection hidden="1"/>
    </xf>
    <xf numFmtId="0" fontId="0" fillId="5" borderId="28" xfId="0" applyFill="1" applyBorder="1" applyAlignment="1" applyProtection="1">
      <alignment horizontal="left"/>
      <protection hidden="1"/>
    </xf>
    <xf numFmtId="0" fontId="0" fillId="5" borderId="6" xfId="0" applyFill="1" applyBorder="1" applyAlignment="1" applyProtection="1">
      <alignment horizontal="left"/>
      <protection hidden="1"/>
    </xf>
    <xf numFmtId="0" fontId="0" fillId="3" borderId="29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5" fillId="3" borderId="25" xfId="0" applyFont="1" applyFill="1" applyBorder="1" applyAlignment="1" applyProtection="1">
      <alignment horizontal="left" vertical="center" wrapText="1"/>
      <protection hidden="1"/>
    </xf>
    <xf numFmtId="0" fontId="9" fillId="3" borderId="26" xfId="0" applyFont="1" applyFill="1" applyBorder="1" applyAlignment="1" applyProtection="1">
      <alignment horizontal="left" vertical="center" wrapText="1"/>
      <protection hidden="1"/>
    </xf>
    <xf numFmtId="0" fontId="9" fillId="3" borderId="15" xfId="0" applyFont="1" applyFill="1" applyBorder="1" applyAlignment="1" applyProtection="1">
      <alignment horizontal="left" vertical="center" wrapText="1"/>
      <protection hidden="1"/>
    </xf>
    <xf numFmtId="0" fontId="9" fillId="3" borderId="27" xfId="0" applyFont="1" applyFill="1" applyBorder="1" applyAlignment="1" applyProtection="1">
      <alignment horizontal="left" vertical="center" wrapText="1"/>
      <protection hidden="1"/>
    </xf>
    <xf numFmtId="0" fontId="9" fillId="3" borderId="28" xfId="0" applyFont="1" applyFill="1" applyBorder="1" applyAlignment="1" applyProtection="1">
      <alignment horizontal="left" vertical="center" wrapText="1"/>
      <protection hidden="1"/>
    </xf>
    <xf numFmtId="0" fontId="9" fillId="3" borderId="6" xfId="0" applyFont="1" applyFill="1" applyBorder="1" applyAlignment="1" applyProtection="1">
      <alignment horizontal="left" vertical="center" wrapText="1"/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16" xfId="0" applyFill="1" applyBorder="1" applyAlignment="1" applyProtection="1">
      <alignment horizontal="left"/>
      <protection hidden="1"/>
    </xf>
    <xf numFmtId="0" fontId="0" fillId="5" borderId="5" xfId="0" applyFill="1" applyBorder="1" applyAlignment="1" applyProtection="1">
      <alignment horizontal="left"/>
      <protection hidden="1"/>
    </xf>
    <xf numFmtId="0" fontId="2" fillId="3" borderId="25" xfId="0" applyFont="1" applyFill="1" applyBorder="1" applyAlignment="1" applyProtection="1">
      <alignment horizontal="left" wrapText="1"/>
      <protection hidden="1"/>
    </xf>
    <xf numFmtId="0" fontId="9" fillId="3" borderId="26" xfId="0" applyFont="1" applyFill="1" applyBorder="1" applyAlignment="1" applyProtection="1">
      <alignment horizontal="left" wrapText="1"/>
      <protection hidden="1"/>
    </xf>
    <xf numFmtId="0" fontId="9" fillId="3" borderId="15" xfId="0" applyFont="1" applyFill="1" applyBorder="1" applyAlignment="1" applyProtection="1">
      <alignment horizontal="left" wrapText="1"/>
      <protection hidden="1"/>
    </xf>
    <xf numFmtId="0" fontId="9" fillId="3" borderId="27" xfId="0" applyFont="1" applyFill="1" applyBorder="1" applyAlignment="1" applyProtection="1">
      <alignment horizontal="left" wrapText="1"/>
      <protection hidden="1"/>
    </xf>
    <xf numFmtId="0" fontId="9" fillId="3" borderId="28" xfId="0" applyFont="1" applyFill="1" applyBorder="1" applyAlignment="1" applyProtection="1">
      <alignment horizontal="left" wrapText="1"/>
      <protection hidden="1"/>
    </xf>
    <xf numFmtId="0" fontId="9" fillId="3" borderId="6" xfId="0" applyFont="1" applyFill="1" applyBorder="1" applyAlignment="1" applyProtection="1">
      <alignment horizontal="left" wrapText="1"/>
      <protection hidden="1"/>
    </xf>
    <xf numFmtId="0" fontId="8" fillId="3" borderId="25" xfId="0" applyFont="1" applyFill="1" applyBorder="1" applyAlignment="1" applyProtection="1">
      <alignment horizontal="left" vertical="center" wrapText="1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2" fillId="0" borderId="0" xfId="0" applyFont="1"/>
    <xf numFmtId="0" fontId="0" fillId="0" borderId="0" xfId="0"/>
    <xf numFmtId="0" fontId="28" fillId="0" borderId="0" xfId="0" applyFont="1" applyAlignment="1">
      <alignment horizontal="center" vertical="top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6" fillId="4" borderId="42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4" fontId="16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/>
    <xf numFmtId="14" fontId="16" fillId="4" borderId="11" xfId="0" applyNumberFormat="1" applyFont="1" applyFill="1" applyBorder="1" applyAlignment="1" applyProtection="1">
      <alignment horizontal="center" vertical="center" wrapText="1"/>
      <protection hidden="1"/>
    </xf>
    <xf numFmtId="14" fontId="16" fillId="4" borderId="12" xfId="0" applyNumberFormat="1" applyFont="1" applyFill="1" applyBorder="1" applyAlignment="1" applyProtection="1">
      <alignment horizontal="center" vertical="center" wrapText="1"/>
      <protection hidden="1"/>
    </xf>
    <xf numFmtId="14" fontId="16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6" fillId="4" borderId="0" xfId="0" applyNumberFormat="1" applyFont="1" applyFill="1" applyAlignment="1" applyProtection="1">
      <alignment horizontal="center" vertical="center" wrapText="1"/>
      <protection hidden="1"/>
    </xf>
    <xf numFmtId="0" fontId="16" fillId="4" borderId="0" xfId="0" applyFont="1" applyFill="1" applyAlignment="1">
      <alignment horizontal="center" vertical="center"/>
    </xf>
    <xf numFmtId="0" fontId="0" fillId="0" borderId="7" xfId="0" applyBorder="1"/>
    <xf numFmtId="0" fontId="16" fillId="4" borderId="1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</cellXfs>
  <cellStyles count="3">
    <cellStyle name="Обычный" xfId="0" builtinId="0"/>
    <cellStyle name="Обычный 10" xfId="2" xr:uid="{00000000-0005-0000-0000-000001000000}"/>
    <cellStyle name="Обычный 4 2" xfId="1" xr:uid="{00000000-0005-0000-0000-000002000000}"/>
  </cellStyles>
  <dxfs count="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FF"/>
      <color rgb="FFDA0000"/>
      <color rgb="FF3366FF"/>
      <color rgb="FFFF5050"/>
      <color rgb="FFFFE4D6"/>
      <color rgb="FFCC0000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frprf.ru/kontakty/" TargetMode="External"/><Relationship Id="rId3" Type="http://schemas.openxmlformats.org/officeDocument/2006/relationships/hyperlink" Target="https://frprf.ru/o-fonde/" TargetMode="Externa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prf.ru/" TargetMode="External"/><Relationship Id="rId6" Type="http://schemas.openxmlformats.org/officeDocument/2006/relationships/hyperlink" Target="https://lk.frprf.ru/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frprf.ru/partnery/" TargetMode="External"/><Relationship Id="rId10" Type="http://schemas.openxmlformats.org/officeDocument/2006/relationships/hyperlink" Target="mailto:fm@frprf.ru" TargetMode="External"/><Relationship Id="rId4" Type="http://schemas.openxmlformats.org/officeDocument/2006/relationships/hyperlink" Target="https://frprf.ru/zaymy/" TargetMode="External"/><Relationship Id="rId9" Type="http://schemas.openxmlformats.org/officeDocument/2006/relationships/hyperlink" Target="#'&#1055;&#1072;&#1088;&#1072;&#1084;&#1077;&#1090;&#1088;&#1099; &#1079;&#1072;&#1081;&#1084;&#107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frprf.ru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frprf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168871</xdr:colOff>
      <xdr:row>0</xdr:row>
      <xdr:rowOff>157733</xdr:rowOff>
    </xdr:from>
    <xdr:to>
      <xdr:col>3</xdr:col>
      <xdr:colOff>42768</xdr:colOff>
      <xdr:row>2</xdr:row>
      <xdr:rowOff>71408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1" y="157733"/>
          <a:ext cx="2035206" cy="30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3174</xdr:colOff>
      <xdr:row>3</xdr:row>
      <xdr:rowOff>131618</xdr:rowOff>
    </xdr:from>
    <xdr:to>
      <xdr:col>2</xdr:col>
      <xdr:colOff>459501</xdr:colOff>
      <xdr:row>5</xdr:row>
      <xdr:rowOff>59400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Сведения о деятельности фонда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4065" y="671945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>
                  <a:lumMod val="50000"/>
                </a:schemeClr>
              </a:solidFill>
            </a:rPr>
            <a:t>О фонде</a:t>
          </a:r>
        </a:p>
      </xdr:txBody>
    </xdr:sp>
    <xdr:clientData/>
  </xdr:twoCellAnchor>
  <xdr:twoCellAnchor>
    <xdr:from>
      <xdr:col>2</xdr:col>
      <xdr:colOff>852337</xdr:colOff>
      <xdr:row>3</xdr:row>
      <xdr:rowOff>131619</xdr:rowOff>
    </xdr:from>
    <xdr:to>
      <xdr:col>4</xdr:col>
      <xdr:colOff>324992</xdr:colOff>
      <xdr:row>5</xdr:row>
      <xdr:rowOff>59401</xdr:rowOff>
    </xdr:to>
    <xdr:sp macro="" textlink="">
      <xdr:nvSpPr>
        <xdr:cNvPr id="4" name="Скругленный прямоугольник 3">
          <a:hlinkClick xmlns:r="http://schemas.openxmlformats.org/officeDocument/2006/relationships" r:id="rId4" tooltip="Основные условия программ финансирования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6901" y="671946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Программы</a:t>
          </a:r>
        </a:p>
      </xdr:txBody>
    </xdr:sp>
    <xdr:clientData/>
  </xdr:twoCellAnchor>
  <xdr:twoCellAnchor>
    <xdr:from>
      <xdr:col>4</xdr:col>
      <xdr:colOff>709474</xdr:colOff>
      <xdr:row>3</xdr:row>
      <xdr:rowOff>134791</xdr:rowOff>
    </xdr:from>
    <xdr:to>
      <xdr:col>6</xdr:col>
      <xdr:colOff>182128</xdr:colOff>
      <xdr:row>5</xdr:row>
      <xdr:rowOff>62573</xdr:rowOff>
    </xdr:to>
    <xdr:sp macro="" textlink="">
      <xdr:nvSpPr>
        <xdr:cNvPr id="10" name="Скругленный прямоугольник 9">
          <a:hlinkClick xmlns:r="http://schemas.openxmlformats.org/officeDocument/2006/relationships" r:id="rId5" tooltip="Региональные фонды развития промышленности, институты развития и другие партнёры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61383" y="675118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Партнёры</a:t>
          </a:r>
        </a:p>
      </xdr:txBody>
    </xdr:sp>
    <xdr:clientData/>
  </xdr:twoCellAnchor>
  <xdr:twoCellAnchor>
    <xdr:from>
      <xdr:col>5</xdr:col>
      <xdr:colOff>17121</xdr:colOff>
      <xdr:row>0</xdr:row>
      <xdr:rowOff>126952</xdr:rowOff>
    </xdr:from>
    <xdr:to>
      <xdr:col>6</xdr:col>
      <xdr:colOff>539750</xdr:colOff>
      <xdr:row>2</xdr:row>
      <xdr:rowOff>69850</xdr:rowOff>
    </xdr:to>
    <xdr:grpSp>
      <xdr:nvGrpSpPr>
        <xdr:cNvPr id="8" name="Группа 7">
          <a:hlinkClick xmlns:r="http://schemas.openxmlformats.org/officeDocument/2006/relationships" r:id="rId6" tooltip="Перейти в Личный кабинет Заявителя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009684" y="126952"/>
          <a:ext cx="1475129" cy="323898"/>
          <a:chOff x="4144621" y="126952"/>
          <a:chExt cx="1506879" cy="323898"/>
        </a:xfrm>
      </xdr:grpSpPr>
      <xdr:sp macro="" textlink="">
        <xdr:nvSpPr>
          <xdr:cNvPr id="15" name="Скругленный прямоугольник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451350" y="139700"/>
            <a:ext cx="120015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Личный</a:t>
            </a:r>
            <a:r>
              <a:rPr lang="ru-RU" sz="11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 кабинет</a:t>
            </a:r>
            <a:endParaRPr lang="ru-RU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263" r="74368" b="12168"/>
          <a:stretch/>
        </xdr:blipFill>
        <xdr:spPr>
          <a:xfrm>
            <a:off x="4144621" y="126952"/>
            <a:ext cx="357529" cy="32389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533403</xdr:colOff>
      <xdr:row>3</xdr:row>
      <xdr:rowOff>131617</xdr:rowOff>
    </xdr:from>
    <xdr:to>
      <xdr:col>8</xdr:col>
      <xdr:colOff>6058</xdr:colOff>
      <xdr:row>5</xdr:row>
      <xdr:rowOff>59399</xdr:rowOff>
    </xdr:to>
    <xdr:sp macro="" textlink="">
      <xdr:nvSpPr>
        <xdr:cNvPr id="9" name="Скругленный прямоугольник 8">
          <a:hlinkClick xmlns:r="http://schemas.openxmlformats.org/officeDocument/2006/relationships" r:id="rId8" tooltip="Контактные данные фонда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52658" y="671944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Контакты</a:t>
          </a:r>
        </a:p>
      </xdr:txBody>
    </xdr:sp>
    <xdr:clientData/>
  </xdr:twoCellAnchor>
  <xdr:twoCellAnchor>
    <xdr:from>
      <xdr:col>3</xdr:col>
      <xdr:colOff>604749</xdr:colOff>
      <xdr:row>14</xdr:row>
      <xdr:rowOff>83701</xdr:rowOff>
    </xdr:from>
    <xdr:to>
      <xdr:col>5</xdr:col>
      <xdr:colOff>435325</xdr:colOff>
      <xdr:row>17</xdr:row>
      <xdr:rowOff>83374</xdr:rowOff>
    </xdr:to>
    <xdr:sp macro="" textlink="">
      <xdr:nvSpPr>
        <xdr:cNvPr id="11" name="Скругленный прямоугольник 10">
          <a:hlinkClick xmlns:r="http://schemas.openxmlformats.org/officeDocument/2006/relationships" r:id="rId9" tooltip="Установить параметры привлечения займа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57399" y="2750701"/>
          <a:ext cx="1799076" cy="571173"/>
        </a:xfrm>
        <a:prstGeom prst="roundRect">
          <a:avLst/>
        </a:prstGeom>
        <a:solidFill>
          <a:srgbClr val="C00000"/>
        </a:solidFill>
        <a:ln w="381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/>
              </a:solidFill>
            </a:rPr>
            <a:t>Параметры</a:t>
          </a:r>
          <a:r>
            <a:rPr lang="ru-RU" sz="1400" baseline="0">
              <a:solidFill>
                <a:schemeClr val="bg1"/>
              </a:solidFill>
            </a:rPr>
            <a:t> займа</a:t>
          </a:r>
          <a:endParaRPr lang="ru-RU" sz="14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692150</xdr:colOff>
      <xdr:row>0</xdr:row>
      <xdr:rowOff>139700</xdr:rowOff>
    </xdr:from>
    <xdr:to>
      <xdr:col>8</xdr:col>
      <xdr:colOff>120650</xdr:colOff>
      <xdr:row>2</xdr:row>
      <xdr:rowOff>82550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637213" y="139700"/>
          <a:ext cx="1333500" cy="323850"/>
          <a:chOff x="5810250" y="139700"/>
          <a:chExt cx="1390650" cy="323850"/>
        </a:xfrm>
      </xdr:grpSpPr>
      <xdr:sp macro="" textlink="">
        <xdr:nvSpPr>
          <xdr:cNvPr id="14" name="Скругленный прямоугольник 13">
            <a:hlinkClick xmlns:r="http://schemas.openxmlformats.org/officeDocument/2006/relationships" r:id="rId10" tooltip="Написать в Техподдержку финансовой модели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108700" y="139700"/>
            <a:ext cx="109220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Техподдержка</a:t>
            </a:r>
          </a:p>
        </xdr:txBody>
      </xdr:sp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7" t="17644" r="67699" b="10700"/>
          <a:stretch/>
        </xdr:blipFill>
        <xdr:spPr>
          <a:xfrm>
            <a:off x="5810250" y="158750"/>
            <a:ext cx="355600" cy="3048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152400</xdr:rowOff>
    </xdr:from>
    <xdr:to>
      <xdr:col>1</xdr:col>
      <xdr:colOff>1628775</xdr:colOff>
      <xdr:row>2</xdr:row>
      <xdr:rowOff>82190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400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161566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28601"/>
          <a:ext cx="2009775" cy="30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158391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1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158391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8601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38101</xdr:rowOff>
    </xdr:from>
    <xdr:ext cx="2009775" cy="301265"/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28601"/>
          <a:ext cx="2009775" cy="301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pic Admin" id="{712A1A89-BD09-40A8-9D82-9EE7F9671CF8}" userId="fe17c5b946ef7610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7" dT="2022-04-05T18:55:03.80" personId="{712A1A89-BD09-40A8-9D82-9EE7F9671CF8}" id="{444B0C03-7701-4E7F-8F82-4DBB4AE96EF7}">
    <text>ВКЛ СОВКОМБАНК</text>
  </threadedComment>
  <threadedComment ref="E174" dT="2022-04-05T19:38:03.90" personId="{712A1A89-BD09-40A8-9D82-9EE7F9671CF8}" id="{A8C26C85-795E-495E-991E-7E4ED70DFE59}">
    <text>проценты по ВКЛ СОВКОМБАНК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DA0000"/>
    <pageSetUpPr fitToPage="1"/>
  </sheetPr>
  <dimension ref="A1:O23"/>
  <sheetViews>
    <sheetView showGridLines="0" zoomScale="120" zoomScaleNormal="120" workbookViewId="0">
      <selection activeCell="G17" sqref="G17"/>
    </sheetView>
  </sheetViews>
  <sheetFormatPr defaultColWidth="0" defaultRowHeight="15.6" customHeight="1" zeroHeight="1"/>
  <cols>
    <col min="1" max="1" width="2.7109375" customWidth="1"/>
    <col min="2" max="8" width="14.28515625" customWidth="1"/>
    <col min="9" max="9" width="2.7109375" customWidth="1"/>
    <col min="10" max="15" width="0" hidden="1" customWidth="1"/>
    <col min="16" max="16384" width="9.140625" hidden="1"/>
  </cols>
  <sheetData>
    <row r="1" spans="2:8" ht="15" customHeight="1"/>
    <row r="2" spans="2:8" ht="15" customHeight="1"/>
    <row r="3" spans="2:8" ht="15" customHeight="1">
      <c r="B3" s="9"/>
      <c r="C3" s="9"/>
      <c r="D3" s="9"/>
      <c r="E3" s="9"/>
      <c r="F3" s="9"/>
      <c r="G3" s="9"/>
      <c r="H3" s="9"/>
    </row>
    <row r="4" spans="2:8" ht="15" customHeight="1"/>
    <row r="5" spans="2:8" ht="15" customHeight="1"/>
    <row r="6" spans="2:8" ht="15" customHeight="1"/>
    <row r="7" spans="2:8" ht="15" customHeight="1">
      <c r="B7" s="10"/>
      <c r="C7" s="11"/>
      <c r="D7" s="11"/>
      <c r="E7" s="11"/>
      <c r="F7" s="11"/>
      <c r="G7" s="11"/>
      <c r="H7" s="12"/>
    </row>
    <row r="8" spans="2:8" ht="15" customHeight="1">
      <c r="B8" s="158" t="s">
        <v>157</v>
      </c>
      <c r="C8" s="159"/>
      <c r="D8" s="159"/>
      <c r="E8" s="159"/>
      <c r="F8" s="159"/>
      <c r="G8" s="159"/>
      <c r="H8" s="160"/>
    </row>
    <row r="9" spans="2:8" ht="15" customHeight="1">
      <c r="B9" s="155" t="str">
        <f>IF(ISBLANK('Параметры займа'!E11),"&lt;…&gt;",'Параметры займа'!E11)</f>
        <v>&lt;…&gt;</v>
      </c>
      <c r="C9" s="156"/>
      <c r="D9" s="156"/>
      <c r="E9" s="156"/>
      <c r="F9" s="156"/>
      <c r="G9" s="156"/>
      <c r="H9" s="157"/>
    </row>
    <row r="10" spans="2:8" ht="15" customHeight="1">
      <c r="B10" s="155"/>
      <c r="C10" s="156"/>
      <c r="D10" s="156"/>
      <c r="E10" s="156"/>
      <c r="F10" s="156"/>
      <c r="G10" s="156"/>
      <c r="H10" s="157"/>
    </row>
    <row r="11" spans="2:8" ht="15" customHeight="1">
      <c r="B11" s="155"/>
      <c r="C11" s="156"/>
      <c r="D11" s="156"/>
      <c r="E11" s="156"/>
      <c r="F11" s="156"/>
      <c r="G11" s="156"/>
      <c r="H11" s="157"/>
    </row>
    <row r="12" spans="2:8" ht="15" customHeight="1">
      <c r="B12" s="155"/>
      <c r="C12" s="156"/>
      <c r="D12" s="156"/>
      <c r="E12" s="156"/>
      <c r="F12" s="156"/>
      <c r="G12" s="156"/>
      <c r="H12" s="157"/>
    </row>
    <row r="13" spans="2:8" ht="15" customHeight="1">
      <c r="B13" s="13"/>
      <c r="C13" s="14"/>
      <c r="D13" s="14"/>
      <c r="E13" s="14"/>
      <c r="F13" s="14"/>
      <c r="G13" s="14"/>
      <c r="H13" s="15"/>
    </row>
    <row r="14" spans="2:8" ht="15" customHeight="1"/>
    <row r="15" spans="2:8" ht="15" customHeight="1"/>
    <row r="16" spans="2:8" ht="15" customHeight="1"/>
    <row r="17" spans="2:11" ht="15" customHeight="1"/>
    <row r="18" spans="2:11" ht="15" customHeight="1"/>
    <row r="19" spans="2:11" ht="15" customHeight="1">
      <c r="B19" s="3"/>
      <c r="D19" s="2"/>
      <c r="E19" s="4"/>
    </row>
    <row r="20" spans="2:11" ht="15" customHeight="1">
      <c r="B20" s="161">
        <v>2023</v>
      </c>
      <c r="C20" s="162"/>
      <c r="D20" s="162"/>
      <c r="E20" s="162"/>
      <c r="F20" s="162"/>
      <c r="G20" s="162"/>
      <c r="H20" s="162"/>
    </row>
    <row r="21" spans="2:11" ht="15" customHeight="1">
      <c r="B21" s="163" t="s">
        <v>238</v>
      </c>
      <c r="C21" s="163"/>
      <c r="D21" s="163"/>
      <c r="E21" s="163"/>
      <c r="F21" s="163"/>
      <c r="G21" s="163"/>
      <c r="H21" s="163"/>
    </row>
    <row r="22" spans="2:11" ht="15" customHeight="1">
      <c r="B22" s="16"/>
      <c r="H22" s="137" t="s">
        <v>232</v>
      </c>
    </row>
    <row r="23" spans="2:11" ht="15" hidden="1" customHeight="1">
      <c r="K23" s="1"/>
    </row>
  </sheetData>
  <sheetProtection algorithmName="SHA-512" hashValue="KTcg5PRsfhYN3Hf1fqemG/fV/26TRDKe7vhDJER8rMRXuoMY9blRqqTWsjOiRD85b5PwkRbq2oqzupCjz8dLvQ==" saltValue="6P5zP1LxvGF2hjbsvaZtOQ==" spinCount="100000" sheet="1" objects="1" scenarios="1"/>
  <mergeCells count="4">
    <mergeCell ref="B9:H12"/>
    <mergeCell ref="B8:H8"/>
    <mergeCell ref="B20:H20"/>
    <mergeCell ref="B21:H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A0000"/>
  </sheetPr>
  <dimension ref="A1:P29"/>
  <sheetViews>
    <sheetView showGridLines="0" zoomScale="85" zoomScaleNormal="85" workbookViewId="0">
      <selection activeCell="K22" sqref="K22"/>
    </sheetView>
  </sheetViews>
  <sheetFormatPr defaultColWidth="0" defaultRowHeight="15" zeroHeight="1"/>
  <cols>
    <col min="1" max="1" width="9.140625" customWidth="1"/>
    <col min="2" max="2" width="29.5703125" customWidth="1"/>
    <col min="3" max="3" width="13.5703125" customWidth="1"/>
    <col min="4" max="4" width="12" customWidth="1"/>
    <col min="5" max="5" width="9.140625" customWidth="1"/>
    <col min="6" max="6" width="14.5703125" customWidth="1"/>
    <col min="7" max="14" width="19" customWidth="1"/>
    <col min="15" max="15" width="2.5703125" customWidth="1"/>
    <col min="16" max="16384" width="9.140625" hidden="1"/>
  </cols>
  <sheetData>
    <row r="1" spans="2:16"/>
    <row r="2" spans="2:16"/>
    <row r="3" spans="2:16"/>
    <row r="4" spans="2:16"/>
    <row r="5" spans="2:16" ht="31.5">
      <c r="B5" s="7" t="s">
        <v>26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21">
      <c r="B7" s="59" t="s">
        <v>27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2:16">
      <c r="B8" s="198" t="s">
        <v>6</v>
      </c>
      <c r="C8" s="199" t="s">
        <v>10</v>
      </c>
      <c r="D8" s="199" t="s">
        <v>11</v>
      </c>
      <c r="E8" s="200" t="s">
        <v>25</v>
      </c>
      <c r="F8" s="185" t="s">
        <v>14</v>
      </c>
      <c r="G8" s="189" t="s">
        <v>28</v>
      </c>
      <c r="H8" s="190"/>
      <c r="I8" s="190"/>
      <c r="J8" s="190"/>
      <c r="K8" s="190"/>
      <c r="L8" s="190"/>
      <c r="M8" s="190"/>
      <c r="N8" s="191"/>
    </row>
    <row r="9" spans="2:16" ht="24" customHeight="1">
      <c r="B9" s="198"/>
      <c r="C9" s="199"/>
      <c r="D9" s="199"/>
      <c r="E9" s="200"/>
      <c r="F9" s="186"/>
      <c r="G9" s="192"/>
      <c r="H9" s="193"/>
      <c r="I9" s="193"/>
      <c r="J9" s="193"/>
      <c r="K9" s="193"/>
      <c r="L9" s="193"/>
      <c r="M9" s="193"/>
      <c r="N9" s="194"/>
    </row>
    <row r="10" spans="2:16">
      <c r="B10" s="198"/>
      <c r="C10" s="199"/>
      <c r="D10" s="199"/>
      <c r="E10" s="200"/>
      <c r="F10" s="187"/>
      <c r="G10" s="195"/>
      <c r="H10" s="196"/>
      <c r="I10" s="196"/>
      <c r="J10" s="196"/>
      <c r="K10" s="196"/>
      <c r="L10" s="196"/>
      <c r="M10" s="196"/>
      <c r="N10" s="197"/>
    </row>
    <row r="11" spans="2:16" ht="81" customHeight="1">
      <c r="B11" s="149" t="s">
        <v>234</v>
      </c>
      <c r="C11" s="48">
        <v>5000</v>
      </c>
      <c r="D11" s="48">
        <v>20000</v>
      </c>
      <c r="E11" s="66">
        <v>60</v>
      </c>
      <c r="F11" s="101">
        <v>7.0000000000000007E-2</v>
      </c>
      <c r="G11" s="179" t="s">
        <v>235</v>
      </c>
      <c r="H11" s="180"/>
      <c r="I11" s="180"/>
      <c r="J11" s="180"/>
      <c r="K11" s="180"/>
      <c r="L11" s="180"/>
      <c r="M11" s="180"/>
      <c r="N11" s="181"/>
    </row>
    <row r="12" spans="2:16" hidden="1">
      <c r="B12" s="69" t="s">
        <v>219</v>
      </c>
      <c r="C12" s="48">
        <v>50000</v>
      </c>
      <c r="D12" s="48">
        <v>500000</v>
      </c>
      <c r="E12" s="66">
        <v>36</v>
      </c>
      <c r="F12" s="101">
        <v>0.03</v>
      </c>
      <c r="G12" s="188" t="s">
        <v>220</v>
      </c>
      <c r="H12" s="180"/>
      <c r="I12" s="180"/>
      <c r="J12" s="180"/>
      <c r="K12" s="180"/>
      <c r="L12" s="180"/>
      <c r="M12" s="180"/>
      <c r="N12" s="181"/>
    </row>
    <row r="13" spans="2:16" ht="30" hidden="1">
      <c r="B13" s="69" t="s">
        <v>126</v>
      </c>
      <c r="C13" s="48">
        <v>10000</v>
      </c>
      <c r="D13" s="48">
        <v>500000</v>
      </c>
      <c r="E13" s="66">
        <v>36</v>
      </c>
      <c r="F13" s="101">
        <v>0.05</v>
      </c>
      <c r="G13" s="182" t="s">
        <v>230</v>
      </c>
      <c r="H13" s="183"/>
      <c r="I13" s="183"/>
      <c r="J13" s="183"/>
      <c r="K13" s="183"/>
      <c r="L13" s="183"/>
      <c r="M13" s="183"/>
      <c r="N13" s="184"/>
    </row>
    <row r="14" spans="2:16"/>
    <row r="15" spans="2:16" ht="21">
      <c r="B15" s="59" t="s">
        <v>139</v>
      </c>
      <c r="C15" s="60"/>
      <c r="D15" s="60"/>
      <c r="E15" s="60"/>
      <c r="F15" s="60"/>
      <c r="G15" s="60"/>
      <c r="H15" s="60"/>
      <c r="I15" s="60"/>
      <c r="J15" s="60"/>
    </row>
    <row r="16" spans="2:16" ht="15" customHeight="1">
      <c r="B16" s="170" t="s">
        <v>6</v>
      </c>
      <c r="C16" s="185" t="s">
        <v>140</v>
      </c>
      <c r="D16" s="176" t="s">
        <v>141</v>
      </c>
      <c r="E16" s="185" t="s">
        <v>260</v>
      </c>
      <c r="F16" s="176" t="s">
        <v>141</v>
      </c>
      <c r="G16" s="189" t="s">
        <v>28</v>
      </c>
      <c r="H16" s="190"/>
      <c r="I16" s="190"/>
      <c r="J16" s="190"/>
      <c r="K16" s="190"/>
      <c r="L16" s="190"/>
      <c r="M16" s="190"/>
      <c r="N16" s="190"/>
      <c r="O16" s="190"/>
      <c r="P16" s="191"/>
    </row>
    <row r="17" spans="2:16">
      <c r="B17" s="171"/>
      <c r="C17" s="186"/>
      <c r="D17" s="177"/>
      <c r="E17" s="186"/>
      <c r="F17" s="177"/>
      <c r="G17" s="192"/>
      <c r="H17" s="193"/>
      <c r="I17" s="193"/>
      <c r="J17" s="193"/>
      <c r="K17" s="193"/>
      <c r="L17" s="193"/>
      <c r="M17" s="193"/>
      <c r="N17" s="193"/>
      <c r="O17" s="193"/>
      <c r="P17" s="194"/>
    </row>
    <row r="18" spans="2:16" ht="33" customHeight="1">
      <c r="B18" s="172"/>
      <c r="C18" s="187"/>
      <c r="D18" s="178"/>
      <c r="E18" s="187"/>
      <c r="F18" s="178"/>
      <c r="G18" s="195"/>
      <c r="H18" s="196"/>
      <c r="I18" s="196"/>
      <c r="J18" s="196"/>
      <c r="K18" s="196"/>
      <c r="L18" s="196"/>
      <c r="M18" s="196"/>
      <c r="N18" s="196"/>
      <c r="O18" s="196"/>
      <c r="P18" s="197"/>
    </row>
    <row r="19" spans="2:16" ht="33" customHeight="1">
      <c r="B19" s="149" t="s">
        <v>234</v>
      </c>
      <c r="C19" s="101">
        <v>0.05</v>
      </c>
      <c r="D19" s="66">
        <v>60</v>
      </c>
      <c r="E19" s="101">
        <v>0.1</v>
      </c>
      <c r="F19" s="150">
        <v>12</v>
      </c>
      <c r="G19" s="164" t="s">
        <v>261</v>
      </c>
      <c r="H19" s="165"/>
      <c r="I19" s="165"/>
      <c r="J19" s="165"/>
      <c r="K19" s="165"/>
      <c r="L19" s="165"/>
      <c r="M19" s="165"/>
      <c r="N19" s="165"/>
      <c r="O19" s="165"/>
      <c r="P19" s="166"/>
    </row>
    <row r="20" spans="2:16" hidden="1">
      <c r="B20" s="42" t="s">
        <v>219</v>
      </c>
      <c r="C20" s="101">
        <v>0.03</v>
      </c>
      <c r="D20" s="66">
        <v>36</v>
      </c>
      <c r="E20" s="146"/>
      <c r="F20" s="147"/>
      <c r="G20" s="147"/>
      <c r="H20" s="147"/>
      <c r="I20" s="147"/>
      <c r="J20" s="148"/>
    </row>
    <row r="21" spans="2:16" ht="30" hidden="1">
      <c r="B21" s="65" t="s">
        <v>126</v>
      </c>
      <c r="C21" s="49">
        <v>0.05</v>
      </c>
      <c r="D21" s="108">
        <v>36</v>
      </c>
      <c r="E21" s="167"/>
      <c r="F21" s="168"/>
      <c r="G21" s="168"/>
      <c r="H21" s="168"/>
      <c r="I21" s="168"/>
      <c r="J21" s="169"/>
    </row>
    <row r="22" spans="2:16"/>
    <row r="23" spans="2:16" ht="21">
      <c r="B23" s="59" t="s">
        <v>142</v>
      </c>
      <c r="C23" s="60"/>
      <c r="D23" s="60"/>
      <c r="E23" s="60"/>
      <c r="F23" s="60"/>
      <c r="G23" s="60"/>
      <c r="H23" s="60"/>
    </row>
    <row r="24" spans="2:16">
      <c r="B24" s="170" t="s">
        <v>6</v>
      </c>
      <c r="C24" s="173" t="s">
        <v>143</v>
      </c>
      <c r="D24" s="173" t="s">
        <v>144</v>
      </c>
      <c r="E24" s="173" t="s">
        <v>145</v>
      </c>
      <c r="F24" s="176" t="s">
        <v>146</v>
      </c>
      <c r="G24" s="58"/>
      <c r="H24" s="58"/>
    </row>
    <row r="25" spans="2:16">
      <c r="B25" s="171"/>
      <c r="C25" s="174"/>
      <c r="D25" s="174"/>
      <c r="E25" s="174"/>
      <c r="F25" s="177"/>
      <c r="G25" s="58"/>
      <c r="H25" s="58"/>
    </row>
    <row r="26" spans="2:16" ht="29.25" customHeight="1">
      <c r="B26" s="172"/>
      <c r="C26" s="175"/>
      <c r="D26" s="175"/>
      <c r="E26" s="175"/>
      <c r="F26" s="178"/>
      <c r="G26" s="58"/>
      <c r="H26" s="58"/>
    </row>
    <row r="27" spans="2:16">
      <c r="B27" s="149" t="s">
        <v>234</v>
      </c>
      <c r="C27" s="101">
        <v>0</v>
      </c>
      <c r="D27" s="101">
        <v>0</v>
      </c>
      <c r="E27" s="48">
        <v>5000</v>
      </c>
      <c r="F27" s="48">
        <v>0</v>
      </c>
      <c r="G27" s="58"/>
      <c r="H27" s="58"/>
    </row>
    <row r="28" spans="2:16" ht="30" hidden="1">
      <c r="B28" s="42" t="s">
        <v>126</v>
      </c>
      <c r="C28" s="101">
        <v>0</v>
      </c>
      <c r="D28" s="101">
        <v>0</v>
      </c>
      <c r="E28" s="48">
        <v>10000</v>
      </c>
      <c r="F28" s="48">
        <v>0</v>
      </c>
      <c r="G28" s="58"/>
      <c r="H28" s="58"/>
    </row>
    <row r="29" spans="2:16"/>
  </sheetData>
  <sheetProtection algorithmName="SHA-512" hashValue="f5OQgooRcXTZHsdkaaDJra04y3Ke4GxycuVL8af/kMjFnpP58RrSyZh6EN9vNpieQ2gqRbWVa2aLEQEfSwxjgw==" saltValue="5QTMsbCDV4Mjr2GN/eINKA==" spinCount="100000" sheet="1" objects="1" scenarios="1"/>
  <mergeCells count="22">
    <mergeCell ref="G8:N10"/>
    <mergeCell ref="B8:B10"/>
    <mergeCell ref="C8:C10"/>
    <mergeCell ref="D8:D10"/>
    <mergeCell ref="E8:E10"/>
    <mergeCell ref="F8:F10"/>
    <mergeCell ref="G11:N11"/>
    <mergeCell ref="G13:N13"/>
    <mergeCell ref="B16:B18"/>
    <mergeCell ref="C16:C18"/>
    <mergeCell ref="D16:D18"/>
    <mergeCell ref="G12:N12"/>
    <mergeCell ref="E16:E18"/>
    <mergeCell ref="F16:F18"/>
    <mergeCell ref="G16:P18"/>
    <mergeCell ref="G19:P19"/>
    <mergeCell ref="E21:J21"/>
    <mergeCell ref="B24:B26"/>
    <mergeCell ref="C24:C26"/>
    <mergeCell ref="D24:D26"/>
    <mergeCell ref="E24:E26"/>
    <mergeCell ref="F24:F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1">
    <tabColor rgb="FFDA0000"/>
    <pageSetUpPr fitToPage="1"/>
  </sheetPr>
  <dimension ref="A1:AY44"/>
  <sheetViews>
    <sheetView showGridLines="0" zoomScale="80" zoomScaleNormal="80" workbookViewId="0">
      <pane xSplit="2" ySplit="5" topLeftCell="C6" activePane="bottomRight" state="frozen"/>
      <selection pane="topRight" activeCell="K1" sqref="K1"/>
      <selection pane="bottomLeft" activeCell="A19" sqref="A19"/>
      <selection pane="bottomRight" activeCell="I23" sqref="I23"/>
    </sheetView>
  </sheetViews>
  <sheetFormatPr defaultColWidth="0" defaultRowHeight="15" customHeight="1" zeroHeight="1"/>
  <cols>
    <col min="1" max="1" width="2.7109375" customWidth="1"/>
    <col min="2" max="2" width="50" customWidth="1"/>
    <col min="3" max="15" width="15.7109375" customWidth="1"/>
    <col min="16" max="16" width="2.7109375" customWidth="1"/>
    <col min="17" max="18" width="30" hidden="1" customWidth="1"/>
    <col min="19" max="19" width="45.7109375" hidden="1" customWidth="1"/>
    <col min="20" max="20" width="30" hidden="1" customWidth="1"/>
    <col min="21" max="21" width="2.85546875" hidden="1" customWidth="1"/>
    <col min="22" max="22" width="20" hidden="1" customWidth="1"/>
    <col min="23" max="42" width="15.7109375" hidden="1" customWidth="1"/>
    <col min="43" max="43" width="2.85546875" hidden="1" customWidth="1"/>
    <col min="44" max="51" width="0" hidden="1" customWidth="1"/>
    <col min="52" max="16384" width="9.140625" hidden="1"/>
  </cols>
  <sheetData>
    <row r="1" spans="2:42" ht="15" customHeight="1"/>
    <row r="2" spans="2:42">
      <c r="O2" s="68" t="str">
        <f>'Титульный лист'!H22</f>
        <v>Версия ПДДС: 1.2.</v>
      </c>
    </row>
    <row r="3" spans="2:42">
      <c r="O3" s="67"/>
    </row>
    <row r="4" spans="2:42"/>
    <row r="5" spans="2:42" ht="31.5">
      <c r="B5" s="7" t="s">
        <v>93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8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2:42" ht="15" customHeight="1"/>
    <row r="7" spans="2:42" ht="31.5">
      <c r="B7" s="63" t="s">
        <v>89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7"/>
      <c r="Q7" s="6"/>
      <c r="R7" s="6"/>
      <c r="S7" s="6"/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2:42" ht="23.25">
      <c r="B8" s="59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2:42" ht="15" customHeight="1">
      <c r="B9" s="57" t="s">
        <v>31</v>
      </c>
      <c r="C9" s="201" t="s">
        <v>92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3"/>
    </row>
    <row r="10" spans="2:42" ht="14.45" customHeight="1">
      <c r="B10" s="61" t="s">
        <v>12</v>
      </c>
      <c r="C10" s="225" t="s">
        <v>112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6"/>
    </row>
    <row r="11" spans="2:42">
      <c r="B11" s="62" t="s">
        <v>101</v>
      </c>
      <c r="C11" s="215" t="s">
        <v>125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7"/>
    </row>
    <row r="12" spans="2:42">
      <c r="B12" s="62" t="s">
        <v>100</v>
      </c>
      <c r="C12" s="215" t="s">
        <v>96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7"/>
    </row>
    <row r="13" spans="2:42">
      <c r="B13" s="62" t="s">
        <v>94</v>
      </c>
      <c r="C13" s="215" t="s">
        <v>95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2:42">
      <c r="B14" s="62" t="s">
        <v>102</v>
      </c>
      <c r="C14" s="215" t="s">
        <v>97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2:42">
      <c r="B15" s="62" t="s">
        <v>113</v>
      </c>
      <c r="C15" s="215" t="s">
        <v>99</v>
      </c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7"/>
    </row>
    <row r="16" spans="2:42">
      <c r="B16" s="62" t="s">
        <v>14</v>
      </c>
      <c r="C16" s="215" t="s">
        <v>98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7"/>
    </row>
    <row r="17" spans="2:42">
      <c r="B17" s="64" t="s">
        <v>120</v>
      </c>
      <c r="C17" s="215" t="s">
        <v>121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7"/>
    </row>
    <row r="18" spans="2:42" ht="16.5" customHeight="1">
      <c r="B18" s="207" t="s">
        <v>104</v>
      </c>
      <c r="C18" s="218" t="s">
        <v>263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0"/>
    </row>
    <row r="19" spans="2:42" ht="16.5" customHeight="1">
      <c r="B19" s="208"/>
      <c r="C19" s="221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3"/>
    </row>
    <row r="20" spans="2:42" ht="15" customHeight="1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2:42" ht="15" customHeight="1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2:42" ht="15" customHeight="1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2:42" ht="15" customHeight="1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2:42" ht="1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2:42" ht="31.5">
      <c r="B25" s="63" t="s">
        <v>158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7"/>
      <c r="Q25" s="6"/>
      <c r="R25" s="6"/>
      <c r="S25" s="6"/>
      <c r="T25" s="8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21">
      <c r="B26" s="59" t="s">
        <v>202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42" ht="15" customHeight="1">
      <c r="B27" s="4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2:42" ht="15" customHeight="1">
      <c r="B28" s="57" t="s">
        <v>31</v>
      </c>
      <c r="C28" s="201" t="s">
        <v>92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3"/>
    </row>
    <row r="29" spans="2:42" ht="105.75" customHeight="1">
      <c r="B29" s="69" t="s">
        <v>221</v>
      </c>
      <c r="C29" s="204" t="s">
        <v>222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6"/>
    </row>
    <row r="30" spans="2:42" ht="16.5" customHeight="1">
      <c r="B30" s="207" t="s">
        <v>104</v>
      </c>
      <c r="C30" s="224" t="s">
        <v>105</v>
      </c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1"/>
    </row>
    <row r="31" spans="2:42" ht="16.5" customHeight="1">
      <c r="B31" s="208"/>
      <c r="C31" s="212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4"/>
    </row>
    <row r="32" spans="2:42" ht="15" customHeight="1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5" customHeight="1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36.75" customHeight="1">
      <c r="B34" s="63" t="s">
        <v>223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2:15" ht="15" customHeight="1">
      <c r="B35" s="57" t="s">
        <v>31</v>
      </c>
      <c r="C35" s="201" t="s">
        <v>92</v>
      </c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3"/>
    </row>
    <row r="36" spans="2:15" ht="186" customHeight="1">
      <c r="B36" s="69" t="s">
        <v>83</v>
      </c>
      <c r="C36" s="204" t="s">
        <v>233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6"/>
    </row>
    <row r="37" spans="2:15" ht="15" customHeight="1">
      <c r="B37" s="207" t="s">
        <v>104</v>
      </c>
      <c r="C37" s="209" t="s">
        <v>224</v>
      </c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1"/>
    </row>
    <row r="38" spans="2:15" ht="15" customHeight="1">
      <c r="B38" s="208"/>
      <c r="C38" s="212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</row>
    <row r="39" spans="2:15" ht="15" customHeight="1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2:15" ht="15" customHeight="1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2:15" ht="15" customHeight="1">
      <c r="B41" s="70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1"/>
    </row>
    <row r="42" spans="2:15" ht="15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2:15" ht="15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2:15" ht="15" customHeight="1"/>
  </sheetData>
  <sheetProtection algorithmName="SHA-512" hashValue="A2EQu767Fs+CxRphqjy8aAcvIrg0u82Cv1RGZQujGkX+WGovI3YBFxAuyweFFnOhirDWNB7dc6hT8zf4EN/9Mw==" saltValue="6nVB0X2tIBUQuOUCr+GP+w==" spinCount="100000" sheet="1" objects="1" scenarios="1"/>
  <dataConsolidate link="1"/>
  <mergeCells count="19">
    <mergeCell ref="C9:O9"/>
    <mergeCell ref="C10:O10"/>
    <mergeCell ref="C11:O11"/>
    <mergeCell ref="C14:O14"/>
    <mergeCell ref="C12:O12"/>
    <mergeCell ref="C13:O13"/>
    <mergeCell ref="C35:O35"/>
    <mergeCell ref="C36:O36"/>
    <mergeCell ref="B37:B38"/>
    <mergeCell ref="C37:O38"/>
    <mergeCell ref="C15:O15"/>
    <mergeCell ref="C16:O16"/>
    <mergeCell ref="C17:O17"/>
    <mergeCell ref="B18:B19"/>
    <mergeCell ref="C18:O19"/>
    <mergeCell ref="C29:O29"/>
    <mergeCell ref="B30:B31"/>
    <mergeCell ref="C28:O28"/>
    <mergeCell ref="C30:O31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23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theme="4" tint="0.79998168889431442"/>
    <pageSetUpPr fitToPage="1"/>
  </sheetPr>
  <dimension ref="B1:AE2581"/>
  <sheetViews>
    <sheetView showGridLines="0" tabSelected="1" zoomScale="85" zoomScaleNormal="85" workbookViewId="0">
      <selection activeCell="F32" sqref="F32"/>
    </sheetView>
  </sheetViews>
  <sheetFormatPr defaultColWidth="2.7109375" defaultRowHeight="15" customHeight="1" zeroHeight="1"/>
  <cols>
    <col min="1" max="1" width="2.85546875" customWidth="1"/>
    <col min="2" max="2" width="53.28515625" customWidth="1"/>
    <col min="3" max="4" width="23.7109375" hidden="1" customWidth="1"/>
    <col min="5" max="5" width="38.140625" customWidth="1"/>
    <col min="6" max="6" width="35.42578125" customWidth="1"/>
    <col min="7" max="7" width="45" customWidth="1"/>
    <col min="8" max="9" width="44.42578125" hidden="1" customWidth="1"/>
    <col min="10" max="10" width="45" customWidth="1"/>
    <col min="11" max="11" width="3.42578125" customWidth="1"/>
    <col min="12" max="17" width="15" hidden="1" customWidth="1"/>
    <col min="18" max="18" width="12.85546875" hidden="1" customWidth="1"/>
    <col min="19" max="20" width="5.5703125" customWidth="1"/>
    <col min="21" max="420" width="2.7109375" customWidth="1"/>
  </cols>
  <sheetData>
    <row r="1" spans="2:31" ht="15" customHeight="1"/>
    <row r="2" spans="2:31" ht="15" customHeight="1"/>
    <row r="3" spans="2:31" ht="15" customHeight="1">
      <c r="G3" s="111" t="s">
        <v>150</v>
      </c>
      <c r="J3" s="112">
        <f>DATE(YEAR(Дата_получения_Займа),ROUNDUP(MONTH(Дата_получения_Займа)/Месяцев_в_квартале,0)*Месяцев_в_квартале-2,1)</f>
        <v>45292</v>
      </c>
    </row>
    <row r="4" spans="2:31" ht="15" customHeight="1">
      <c r="E4" s="98"/>
      <c r="F4" s="98"/>
      <c r="G4" s="111" t="s">
        <v>151</v>
      </c>
      <c r="J4" s="113">
        <f>IFERROR(ROUND((J5-J3)/(365/Кварталов_в_году),0),0)</f>
        <v>21</v>
      </c>
    </row>
    <row r="5" spans="2:31" ht="19.149999999999999" customHeight="1">
      <c r="B5" s="228" t="s">
        <v>13</v>
      </c>
      <c r="C5" s="7"/>
      <c r="D5" s="7"/>
      <c r="E5" s="6"/>
      <c r="F5" s="6"/>
      <c r="G5" s="111" t="s">
        <v>152</v>
      </c>
      <c r="H5" s="7"/>
      <c r="I5" s="7"/>
      <c r="J5" s="112">
        <f>IFERROR(EOMONTH(DATE(YEAR(Дата_погашения_Займа),ROUNDUP(MONTH(Дата_погашения_Займа)/Месяцев_в_квартале,0)*Месяцев_в_квартале,1),0),0)</f>
        <v>47208</v>
      </c>
      <c r="K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229"/>
      <c r="G6" s="111" t="s">
        <v>153</v>
      </c>
      <c r="J6" s="112" t="s">
        <v>3</v>
      </c>
      <c r="K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G7" s="111" t="s">
        <v>22</v>
      </c>
      <c r="J7" s="113">
        <f>Месяцев_в_году</f>
        <v>12</v>
      </c>
    </row>
    <row r="8" spans="2:31" ht="25.15" customHeight="1">
      <c r="B8" s="21" t="s">
        <v>70</v>
      </c>
      <c r="G8" s="111" t="s">
        <v>154</v>
      </c>
      <c r="J8" s="113">
        <f>J7/J9</f>
        <v>4</v>
      </c>
    </row>
    <row r="9" spans="2:31">
      <c r="G9" s="111" t="s">
        <v>1</v>
      </c>
      <c r="J9" s="113">
        <f>Месяцев_в_квартале</f>
        <v>3</v>
      </c>
    </row>
    <row r="10" spans="2:31" ht="23.45" customHeight="1">
      <c r="L10" s="7" t="s">
        <v>119</v>
      </c>
      <c r="M10" s="6"/>
      <c r="N10" s="6"/>
      <c r="O10" s="6"/>
      <c r="P10" s="6"/>
      <c r="Q10" s="6"/>
    </row>
    <row r="11" spans="2:31" ht="32.450000000000003" customHeight="1">
      <c r="B11" s="28" t="s">
        <v>0</v>
      </c>
      <c r="C11" s="34" t="s">
        <v>75</v>
      </c>
      <c r="D11" s="22"/>
      <c r="E11" s="116"/>
      <c r="L11" s="21" t="s">
        <v>106</v>
      </c>
      <c r="M11" s="5"/>
      <c r="N11" s="5"/>
      <c r="O11" s="5"/>
      <c r="P11" s="5"/>
      <c r="Q11" s="5"/>
    </row>
    <row r="12" spans="2:31" ht="23.45" customHeight="1">
      <c r="B12" s="28" t="s">
        <v>12</v>
      </c>
      <c r="C12" s="34" t="s">
        <v>76</v>
      </c>
      <c r="D12" s="22">
        <f>DATE(YEAR($J$16),ROUNDUP(MONTH($J$16)/Месяцев_в_квартале,0)*Месяцев_в_квартале-1,15)</f>
        <v>47164</v>
      </c>
      <c r="E12" s="94" t="s">
        <v>234</v>
      </c>
      <c r="F12" s="5" t="str">
        <f>IF(ISBLANK(Программа),"выберите программу","")</f>
        <v/>
      </c>
      <c r="G12" s="21" t="s">
        <v>71</v>
      </c>
      <c r="J12" s="5"/>
      <c r="L12" s="26" t="s">
        <v>108</v>
      </c>
    </row>
    <row r="13" spans="2:31" ht="15" customHeight="1">
      <c r="B13" s="29" t="s">
        <v>18</v>
      </c>
      <c r="C13" s="35" t="s">
        <v>77</v>
      </c>
      <c r="D13" s="23">
        <f>MONTH(Дата_погашения_Займа)</f>
        <v>3</v>
      </c>
      <c r="E13" s="17">
        <v>17500</v>
      </c>
      <c r="F13" s="56" t="str">
        <f>IFERROR(IF(ISBLANK(E13),"установите значение",IF(OR(E13&lt;VLOOKUP(Программа,'Программы финансирования'!$B$8:$D$13,2,FALSE),E13&gt;VLOOKUP(Программа,'Программы финансирования'!$B$8:$D$13,3,FALSE)),"не соответствует требованиям","")),"")</f>
        <v/>
      </c>
      <c r="G13" s="40" t="s">
        <v>67</v>
      </c>
      <c r="J13" s="53">
        <f>IF(ISBLANK(Программа),"-",IF(Дата_получения_Займа&gt;=DATE(D16,12,20),DATE(D16+1,3,20),DATE(D16,D14,20)))</f>
        <v>45371</v>
      </c>
      <c r="L13" s="26" t="s">
        <v>109</v>
      </c>
    </row>
    <row r="14" spans="2:31" ht="15" customHeight="1">
      <c r="B14" s="29" t="s">
        <v>73</v>
      </c>
      <c r="C14" s="35" t="s">
        <v>80</v>
      </c>
      <c r="D14" s="24">
        <f>ROUNDUP(MONTH(Дата_получения_Займа)/Месяцев_в_квартале,0)*Месяцев_в_квартале</f>
        <v>3</v>
      </c>
      <c r="E14" s="18">
        <v>60</v>
      </c>
      <c r="F14" s="55" t="str">
        <f>IFERROR(IF(ISBLANK(E14),"установите значение",IF(OR(E14&gt;VLOOKUP(Программа,'Программы финансирования'!$B$8:$F$13,4,FALSE),E14&lt;IF(Программа="Противодействие эпидемическим заболеваниям",12,24)),"не соответствует требованиям","")),"")</f>
        <v/>
      </c>
      <c r="G14" s="40" t="s">
        <v>116</v>
      </c>
      <c r="J14" s="53">
        <f>IF(ISBLANK(Программа),"-",EDATE(E15,Месяцев_в_году)+1)</f>
        <v>45747</v>
      </c>
      <c r="L14" s="26" t="s">
        <v>124</v>
      </c>
    </row>
    <row r="15" spans="2:31" ht="15" customHeight="1">
      <c r="B15" s="29" t="s">
        <v>94</v>
      </c>
      <c r="C15" s="35" t="s">
        <v>78</v>
      </c>
      <c r="D15" s="23">
        <f>IF(ROUNDUP(D13/3,0)=1,4,ROUNDUP(D13/3,0)-1)*Месяцев_в_квартале</f>
        <v>12</v>
      </c>
      <c r="E15" s="19">
        <v>45381</v>
      </c>
      <c r="F15" s="55" t="str">
        <f>IF(ISBLANK(E15),"установите значение","")</f>
        <v/>
      </c>
      <c r="G15" s="40" t="s">
        <v>66</v>
      </c>
      <c r="J15" s="54">
        <f>IF(OR(ISBLANK(Программа),ISBLANK(E16)),"-",EOMONTH(EDATE(DATE(YEAR($J$16)-IF(D13&gt;D15,0,1),D15,15),SUM(-E16,Месяцев_в_квартале*IF($J$16&lt;=D12,1,2))),0))</f>
        <v>45838</v>
      </c>
      <c r="L15" s="26" t="s">
        <v>7</v>
      </c>
    </row>
    <row r="16" spans="2:31">
      <c r="B16" s="28" t="s">
        <v>72</v>
      </c>
      <c r="C16" s="35" t="s">
        <v>79</v>
      </c>
      <c r="D16" s="23">
        <f>YEAR(Дата_получения_Займа)</f>
        <v>2024</v>
      </c>
      <c r="E16" s="18">
        <v>48</v>
      </c>
      <c r="F16" s="55" t="str">
        <f>IF(ISBLANK(E16),"установите значение",IF('Параметры займа'!$E$16=IF(Программа="Новые резервы",48,IF(Программа="Комплектущие (2-ой заём)",E14,24)),"","не соответствует требованиям"))</f>
        <v/>
      </c>
      <c r="G16" s="40" t="s">
        <v>15</v>
      </c>
      <c r="J16" s="54">
        <f>IF(ISBLANK(Программа),"-",EDATE(E15,E14))</f>
        <v>47207</v>
      </c>
      <c r="K16" s="5"/>
      <c r="L16" s="26" t="s">
        <v>61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0" ht="15" customHeight="1">
      <c r="B17" s="28" t="s">
        <v>262</v>
      </c>
      <c r="C17" s="36" t="s">
        <v>90</v>
      </c>
      <c r="D17" s="25" t="str">
        <f>IFERROR(IF(COUNTBLANK($E$12:$E$18)=0,"R","Q"),"Q")</f>
        <v>R</v>
      </c>
      <c r="E17" s="20">
        <v>0.05</v>
      </c>
      <c r="F17" s="56" t="str">
        <f>IFERROR(IF(ISBLANK(E17),"установите значение",IF(OR(E17&lt;VLOOKUP(Программа,'Программы финансирования'!$B$19:$C$21,4,FALSE),E17&gt;VLOOKUP(Программа,'Программы финансирования'!$B$11:$F$13,5,FALSE)),"не соответствует требованиям","")),"")</f>
        <v/>
      </c>
      <c r="G17" s="40" t="s">
        <v>21</v>
      </c>
      <c r="J17" s="45">
        <f>IFERROR(E13/E16*Месяцев_в_квартале,0)</f>
        <v>1093.75</v>
      </c>
      <c r="L17" s="26" t="s">
        <v>8</v>
      </c>
    </row>
    <row r="18" spans="2:30" ht="15" customHeight="1">
      <c r="B18" s="28" t="s">
        <v>14</v>
      </c>
      <c r="C18" s="36" t="s">
        <v>91</v>
      </c>
      <c r="D18" s="25" t="str">
        <f>IFERROR(IF(COUNTIF(F13:F18,"не соответствует требованиям")&gt;0,"Q","R"),"Q")</f>
        <v>R</v>
      </c>
      <c r="E18" s="20">
        <v>0.05</v>
      </c>
      <c r="F18" s="56" t="str">
        <f>IFERROR(IF(ISBLANK(E18),"установите значение",IF(OR(E18&lt;VLOOKUP(Программа,'Программы финансирования'!$B$19:$C$21,4,FALSE),E18&gt;VLOOKUP(Программа,'Программы финансирования'!$B$11:$F$13,7,FALSE)),"не соответствует требованиям","")),"")</f>
        <v/>
      </c>
      <c r="G18" s="40" t="s">
        <v>69</v>
      </c>
      <c r="J18" s="45">
        <f>SUM(E53,J53)</f>
        <v>20244.922781458194</v>
      </c>
      <c r="L18" s="26" t="s">
        <v>9</v>
      </c>
    </row>
    <row r="19" spans="2:30" ht="18">
      <c r="B19" s="27" t="s">
        <v>120</v>
      </c>
      <c r="C19" s="37" t="s">
        <v>107</v>
      </c>
      <c r="D19" s="25" t="str">
        <f>IF(OR(ISNUMBER(MATCH(Программа,L15:L18,0)),AND(OR(ISNUMBER(SEARCH("Проекты развития",Программа)),ISNUMBER(SEARCH("Деревообработка",Программа))),E19&lt;&gt;"да",E17=E18)),"R","Q")</f>
        <v>Q</v>
      </c>
      <c r="E19" s="20" t="s">
        <v>236</v>
      </c>
      <c r="G19" s="40" t="s">
        <v>17</v>
      </c>
      <c r="J19" s="46">
        <f>CEILING(IF(D19="R",SUM(E53,P2581),J18)/1000,0.5)*1000</f>
        <v>20500</v>
      </c>
      <c r="K19" s="5"/>
      <c r="L19" s="38" t="s">
        <v>110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5" customHeight="1">
      <c r="F20" s="55" t="str">
        <f>IF(ISBLANK(E19),"установите значение","")</f>
        <v/>
      </c>
      <c r="G20" s="33"/>
      <c r="J20" s="33"/>
      <c r="K20" s="5"/>
    </row>
    <row r="21" spans="2:30" ht="18.600000000000001" customHeight="1">
      <c r="B21" s="230" t="s">
        <v>23</v>
      </c>
      <c r="C21" s="230"/>
      <c r="D21" s="230"/>
      <c r="E21" s="230"/>
      <c r="F21" s="230"/>
      <c r="G21" s="230" t="s">
        <v>19</v>
      </c>
      <c r="H21" s="230"/>
      <c r="I21" s="230"/>
      <c r="J21" s="230"/>
      <c r="K21" s="5"/>
      <c r="L21" s="21" t="s">
        <v>117</v>
      </c>
      <c r="M21" s="5"/>
      <c r="N21" s="5"/>
      <c r="O21" s="5"/>
      <c r="P21" s="39"/>
      <c r="Q21" s="5"/>
    </row>
    <row r="22" spans="2:30" ht="15" customHeight="1">
      <c r="B22" s="226" t="s">
        <v>24</v>
      </c>
      <c r="C22" s="226" t="s">
        <v>30</v>
      </c>
      <c r="D22" s="226" t="s">
        <v>29</v>
      </c>
      <c r="E22" s="226" t="s">
        <v>103</v>
      </c>
      <c r="F22" s="226" t="s">
        <v>68</v>
      </c>
      <c r="G22" s="226" t="s">
        <v>16</v>
      </c>
      <c r="H22" s="226" t="s">
        <v>30</v>
      </c>
      <c r="I22" s="226" t="s">
        <v>29</v>
      </c>
      <c r="J22" s="226" t="s">
        <v>20</v>
      </c>
      <c r="K22" s="5"/>
      <c r="L22" s="226" t="s">
        <v>114</v>
      </c>
      <c r="M22" s="226" t="s">
        <v>103</v>
      </c>
      <c r="N22" s="226" t="s">
        <v>68</v>
      </c>
      <c r="O22" s="226" t="s">
        <v>115</v>
      </c>
      <c r="P22" s="226" t="s">
        <v>118</v>
      </c>
      <c r="Q22" s="226" t="s">
        <v>188</v>
      </c>
      <c r="R22" s="226" t="s">
        <v>189</v>
      </c>
    </row>
    <row r="23" spans="2:30" ht="15" customHeight="1">
      <c r="B23" s="227"/>
      <c r="C23" s="227"/>
      <c r="D23" s="227"/>
      <c r="E23" s="227"/>
      <c r="F23" s="227"/>
      <c r="G23" s="227"/>
      <c r="H23" s="227"/>
      <c r="I23" s="227"/>
      <c r="J23" s="227"/>
      <c r="K23" s="5"/>
      <c r="L23" s="227"/>
      <c r="M23" s="227"/>
      <c r="N23" s="227"/>
      <c r="O23" s="227"/>
      <c r="P23" s="227"/>
      <c r="Q23" s="227"/>
      <c r="R23" s="227"/>
    </row>
    <row r="24" spans="2:30" ht="15" customHeight="1">
      <c r="B24" s="50">
        <f t="shared" ref="B24:B52" si="0">IFERROR(IF(OR(COUNTIF($D$17:$D$18,"Q")&gt;0,B23=Дата_погашения_Займа),"-",MIN(EOMONTH(G24,0)+IF(MONTH(G24)=12,15,0),$J$16)),"-")</f>
        <v>45382</v>
      </c>
      <c r="C24" s="51">
        <f t="shared" ref="C24:C51" si="1">IFERROR(YEAR(B24),"-")</f>
        <v>2024</v>
      </c>
      <c r="D24" s="51">
        <f t="shared" ref="D24:D52" si="2">IFERROR(ROUNDUP(MONTH(B24)/Месяцев_в_квартале,0),"-")</f>
        <v>1</v>
      </c>
      <c r="E24" s="44">
        <f t="shared" ref="E24:E52" si="3">IFERROR(IF(B24=$J$16,$J$17,IF(OR(AND(B25=$J$16,B25&gt;=DATE(YEAR(B25),1,15),B25&lt;=$D$12)),0,IF(AND(B24&gt;=$J$15,B24&lt;=$J$16),$J$17,0))),0)</f>
        <v>0</v>
      </c>
      <c r="F24" s="44">
        <f t="shared" ref="F24:F52" si="4">IF(COUNTIF($D$17:$D$18,"Q")&gt;0,"-",IF(ISNUMBER(F23),F23-E24,$E$13))</f>
        <v>17500</v>
      </c>
      <c r="G24" s="50">
        <f t="shared" ref="G24:G52" si="5">IF(OR(COUNTIF($D$17:$D$18,"Q")&gt;0,G23=$J$16,G23="-"),"-",IF(ISNUMBER(G23),MIN(EDATE(G23,3),$J$16),$J$13))</f>
        <v>45371</v>
      </c>
      <c r="H24" s="51">
        <f>IFERROR(YEAR(G24),"-")</f>
        <v>2024</v>
      </c>
      <c r="I24" s="51">
        <f t="shared" ref="I24:I52" si="6">IFERROR(ROUNDUP(MONTH(G24)/Месяцев_в_квартале,0),"-")</f>
        <v>1</v>
      </c>
      <c r="J24" s="44">
        <f t="shared" ref="J24:J52" si="7">SUMIFS($O$24:$O$2580,$L$24:$L$2580,"&gt;"&amp;IF(ISNUMBER(G23),G23,Дата_получения_Займа),$L$24:$L$2580,"&lt;="&amp;G24)</f>
        <v>0</v>
      </c>
      <c r="K24" s="5"/>
      <c r="L24" s="30">
        <f t="shared" ref="L24:L87" si="8">IFERROR(IF(MAX(L23+1,Дата_получения_Займа+1)&gt;Дата_погашения_Займа,"-",MAX(L23+1,Дата_получения_Займа+1)),"-")</f>
        <v>45382</v>
      </c>
      <c r="M24" s="31">
        <f t="shared" ref="M24:M87" si="9">IFERROR(VLOOKUP(L24,$B$24:$E$52,4,FALSE),0)</f>
        <v>0</v>
      </c>
      <c r="N24" s="31">
        <f t="shared" ref="N24:N87" si="10">IF(ISNUMBER(N23),N23-M24,$E$13)</f>
        <v>17500</v>
      </c>
      <c r="O24" s="31">
        <f t="shared" ref="O24:O87" si="11">IFERROR(IF(ISNUMBER(N23),N23,$E$13)*IF(L24&gt;=$J$14,$E$18,$E$17)/IF(MOD(YEAR(L24),4),365,366)*IF(ISBLANK(L23),L24-$E$15,L24-L23),0)</f>
        <v>2.3907103825136611</v>
      </c>
      <c r="P24" s="31">
        <f t="shared" ref="P24:P87" si="12">IFERROR(IF(ISNUMBER(N23),N23,$E$13)*3%/IF(MOD(YEAR(L24),4),365,366)*IF(ISBLANK(L23),(L24-$E$15),L24-L23),0)</f>
        <v>1.4344262295081966</v>
      </c>
      <c r="Q24" s="106">
        <f t="shared" ref="Q24:Q52" si="13">IFERROR(EOMONTH(DATE(YEAR(G24),3*ROUNDUP(MONTH(G24)/3,0),1),0),"-")</f>
        <v>45382</v>
      </c>
      <c r="R24" s="106">
        <f t="shared" ref="R24:R52" si="14">IFERROR(EOMONTH(DATE(YEAR(B24),3*ROUNDUP(MONTH(B24)/3,0),1),0),"-")</f>
        <v>45382</v>
      </c>
    </row>
    <row r="25" spans="2:30" ht="15" customHeight="1">
      <c r="B25" s="50">
        <f t="shared" si="0"/>
        <v>45473</v>
      </c>
      <c r="C25" s="51">
        <f t="shared" si="1"/>
        <v>2024</v>
      </c>
      <c r="D25" s="51">
        <f t="shared" si="2"/>
        <v>2</v>
      </c>
      <c r="E25" s="44">
        <f t="shared" si="3"/>
        <v>0</v>
      </c>
      <c r="F25" s="44">
        <f t="shared" si="4"/>
        <v>17500</v>
      </c>
      <c r="G25" s="50">
        <f t="shared" si="5"/>
        <v>45463</v>
      </c>
      <c r="H25" s="51">
        <f t="shared" ref="H25:H51" si="15">IFERROR(YEAR(G25),"-")</f>
        <v>2024</v>
      </c>
      <c r="I25" s="51">
        <f t="shared" si="6"/>
        <v>2</v>
      </c>
      <c r="J25" s="44">
        <f t="shared" si="7"/>
        <v>196.03825136612056</v>
      </c>
      <c r="K25" s="5"/>
      <c r="L25" s="30">
        <f t="shared" si="8"/>
        <v>45383</v>
      </c>
      <c r="M25" s="31">
        <f t="shared" si="9"/>
        <v>0</v>
      </c>
      <c r="N25" s="31">
        <f t="shared" si="10"/>
        <v>17500</v>
      </c>
      <c r="O25" s="31">
        <f t="shared" si="11"/>
        <v>2.3907103825136611</v>
      </c>
      <c r="P25" s="31">
        <f t="shared" si="12"/>
        <v>1.4344262295081966</v>
      </c>
      <c r="Q25" s="106">
        <f t="shared" si="13"/>
        <v>45473</v>
      </c>
      <c r="R25" s="106">
        <f t="shared" si="14"/>
        <v>45473</v>
      </c>
    </row>
    <row r="26" spans="2:30" ht="15" customHeight="1">
      <c r="B26" s="50">
        <f t="shared" si="0"/>
        <v>45565</v>
      </c>
      <c r="C26" s="51">
        <f t="shared" si="1"/>
        <v>2024</v>
      </c>
      <c r="D26" s="51">
        <f t="shared" si="2"/>
        <v>3</v>
      </c>
      <c r="E26" s="44">
        <f t="shared" si="3"/>
        <v>0</v>
      </c>
      <c r="F26" s="44">
        <f t="shared" si="4"/>
        <v>17500</v>
      </c>
      <c r="G26" s="50">
        <f t="shared" si="5"/>
        <v>45555</v>
      </c>
      <c r="H26" s="51">
        <f t="shared" si="15"/>
        <v>2024</v>
      </c>
      <c r="I26" s="51">
        <f t="shared" si="6"/>
        <v>3</v>
      </c>
      <c r="J26" s="44">
        <f t="shared" si="7"/>
        <v>219.94535519125731</v>
      </c>
      <c r="K26" s="5"/>
      <c r="L26" s="30">
        <f t="shared" si="8"/>
        <v>45384</v>
      </c>
      <c r="M26" s="31">
        <f t="shared" si="9"/>
        <v>0</v>
      </c>
      <c r="N26" s="31">
        <f t="shared" si="10"/>
        <v>17500</v>
      </c>
      <c r="O26" s="31">
        <f t="shared" si="11"/>
        <v>2.3907103825136611</v>
      </c>
      <c r="P26" s="31">
        <f t="shared" si="12"/>
        <v>1.4344262295081966</v>
      </c>
      <c r="Q26" s="106">
        <f t="shared" si="13"/>
        <v>45565</v>
      </c>
      <c r="R26" s="106">
        <f t="shared" si="14"/>
        <v>45565</v>
      </c>
    </row>
    <row r="27" spans="2:30" ht="15" customHeight="1">
      <c r="B27" s="50">
        <f t="shared" ref="B27" si="16">IFERROR(IF(OR(COUNTIF($D$17:$D$18,"Q")&gt;0,B26=Дата_погашения_Займа),"-",MIN(EOMONTH(G27,0)+IF(MONTH(G27)=12,15,0),$J$16)),"-")</f>
        <v>45672</v>
      </c>
      <c r="C27" s="51">
        <f t="shared" si="1"/>
        <v>2025</v>
      </c>
      <c r="D27" s="51">
        <f t="shared" si="2"/>
        <v>1</v>
      </c>
      <c r="E27" s="44">
        <f t="shared" si="3"/>
        <v>0</v>
      </c>
      <c r="F27" s="44">
        <f t="shared" si="4"/>
        <v>17500</v>
      </c>
      <c r="G27" s="50">
        <f t="shared" si="5"/>
        <v>45646</v>
      </c>
      <c r="H27" s="51">
        <f t="shared" si="15"/>
        <v>2024</v>
      </c>
      <c r="I27" s="51">
        <f t="shared" si="6"/>
        <v>4</v>
      </c>
      <c r="J27" s="44">
        <f t="shared" si="7"/>
        <v>217.55464480874363</v>
      </c>
      <c r="K27" s="5"/>
      <c r="L27" s="30">
        <f t="shared" si="8"/>
        <v>45385</v>
      </c>
      <c r="M27" s="31">
        <f t="shared" si="9"/>
        <v>0</v>
      </c>
      <c r="N27" s="31">
        <f t="shared" si="10"/>
        <v>17500</v>
      </c>
      <c r="O27" s="31">
        <f t="shared" si="11"/>
        <v>2.3907103825136611</v>
      </c>
      <c r="P27" s="31">
        <f t="shared" si="12"/>
        <v>1.4344262295081966</v>
      </c>
      <c r="Q27" s="106">
        <f t="shared" si="13"/>
        <v>45657</v>
      </c>
      <c r="R27" s="106">
        <f t="shared" si="14"/>
        <v>45747</v>
      </c>
    </row>
    <row r="28" spans="2:30" ht="15" customHeight="1">
      <c r="B28" s="50">
        <f t="shared" si="0"/>
        <v>45747</v>
      </c>
      <c r="C28" s="51">
        <f t="shared" si="1"/>
        <v>2025</v>
      </c>
      <c r="D28" s="51">
        <f t="shared" si="2"/>
        <v>1</v>
      </c>
      <c r="E28" s="44">
        <f t="shared" si="3"/>
        <v>0</v>
      </c>
      <c r="F28" s="44">
        <f t="shared" si="4"/>
        <v>17500</v>
      </c>
      <c r="G28" s="50">
        <f t="shared" si="5"/>
        <v>45736</v>
      </c>
      <c r="H28" s="51">
        <f t="shared" si="15"/>
        <v>2025</v>
      </c>
      <c r="I28" s="51">
        <f t="shared" si="6"/>
        <v>1</v>
      </c>
      <c r="J28" s="44">
        <f t="shared" si="7"/>
        <v>215.68137585148557</v>
      </c>
      <c r="K28" s="5"/>
      <c r="L28" s="30">
        <f t="shared" si="8"/>
        <v>45386</v>
      </c>
      <c r="M28" s="31">
        <f t="shared" si="9"/>
        <v>0</v>
      </c>
      <c r="N28" s="31">
        <f t="shared" si="10"/>
        <v>17500</v>
      </c>
      <c r="O28" s="31">
        <f t="shared" si="11"/>
        <v>2.3907103825136611</v>
      </c>
      <c r="P28" s="31">
        <f t="shared" si="12"/>
        <v>1.4344262295081966</v>
      </c>
      <c r="Q28" s="106">
        <f t="shared" si="13"/>
        <v>45747</v>
      </c>
      <c r="R28" s="106">
        <f t="shared" si="14"/>
        <v>45747</v>
      </c>
    </row>
    <row r="29" spans="2:30" ht="15" customHeight="1">
      <c r="B29" s="50">
        <f t="shared" si="0"/>
        <v>45838</v>
      </c>
      <c r="C29" s="51">
        <f t="shared" si="1"/>
        <v>2025</v>
      </c>
      <c r="D29" s="51">
        <f t="shared" si="2"/>
        <v>2</v>
      </c>
      <c r="E29" s="44">
        <f t="shared" si="3"/>
        <v>1093.75</v>
      </c>
      <c r="F29" s="44">
        <f t="shared" si="4"/>
        <v>16406.25</v>
      </c>
      <c r="G29" s="50">
        <f t="shared" si="5"/>
        <v>45828</v>
      </c>
      <c r="H29" s="51">
        <f t="shared" si="15"/>
        <v>2025</v>
      </c>
      <c r="I29" s="51">
        <f t="shared" si="6"/>
        <v>2</v>
      </c>
      <c r="J29" s="44">
        <f t="shared" si="7"/>
        <v>220.54794520547912</v>
      </c>
      <c r="K29" s="5"/>
      <c r="L29" s="30">
        <f t="shared" si="8"/>
        <v>45387</v>
      </c>
      <c r="M29" s="31">
        <f t="shared" si="9"/>
        <v>0</v>
      </c>
      <c r="N29" s="31">
        <f t="shared" si="10"/>
        <v>17500</v>
      </c>
      <c r="O29" s="31">
        <f t="shared" si="11"/>
        <v>2.3907103825136611</v>
      </c>
      <c r="P29" s="31">
        <f t="shared" si="12"/>
        <v>1.4344262295081966</v>
      </c>
      <c r="Q29" s="106">
        <f t="shared" si="13"/>
        <v>45838</v>
      </c>
      <c r="R29" s="106">
        <f t="shared" si="14"/>
        <v>45838</v>
      </c>
    </row>
    <row r="30" spans="2:30" ht="15" customHeight="1">
      <c r="B30" s="50">
        <f t="shared" si="0"/>
        <v>45930</v>
      </c>
      <c r="C30" s="51">
        <f t="shared" si="1"/>
        <v>2025</v>
      </c>
      <c r="D30" s="51">
        <f t="shared" si="2"/>
        <v>3</v>
      </c>
      <c r="E30" s="44">
        <f t="shared" si="3"/>
        <v>1093.75</v>
      </c>
      <c r="F30" s="44">
        <f t="shared" si="4"/>
        <v>15312.5</v>
      </c>
      <c r="G30" s="50">
        <f t="shared" si="5"/>
        <v>45920</v>
      </c>
      <c r="H30" s="51">
        <f t="shared" si="15"/>
        <v>2025</v>
      </c>
      <c r="I30" s="51">
        <f t="shared" si="6"/>
        <v>3</v>
      </c>
      <c r="J30" s="44">
        <f t="shared" si="7"/>
        <v>208.26198630137006</v>
      </c>
      <c r="K30" s="5"/>
      <c r="L30" s="30">
        <f t="shared" si="8"/>
        <v>45388</v>
      </c>
      <c r="M30" s="31">
        <f t="shared" si="9"/>
        <v>0</v>
      </c>
      <c r="N30" s="31">
        <f t="shared" si="10"/>
        <v>17500</v>
      </c>
      <c r="O30" s="31">
        <f t="shared" si="11"/>
        <v>2.3907103825136611</v>
      </c>
      <c r="P30" s="31">
        <f t="shared" si="12"/>
        <v>1.4344262295081966</v>
      </c>
      <c r="Q30" s="106">
        <f t="shared" si="13"/>
        <v>45930</v>
      </c>
      <c r="R30" s="106">
        <f t="shared" si="14"/>
        <v>45930</v>
      </c>
    </row>
    <row r="31" spans="2:30" ht="15" customHeight="1">
      <c r="B31" s="50">
        <f t="shared" si="0"/>
        <v>46037</v>
      </c>
      <c r="C31" s="51">
        <f t="shared" si="1"/>
        <v>2026</v>
      </c>
      <c r="D31" s="51">
        <f t="shared" si="2"/>
        <v>1</v>
      </c>
      <c r="E31" s="44">
        <f t="shared" si="3"/>
        <v>1093.75</v>
      </c>
      <c r="F31" s="44">
        <f t="shared" si="4"/>
        <v>14218.75</v>
      </c>
      <c r="G31" s="50">
        <f t="shared" si="5"/>
        <v>46011</v>
      </c>
      <c r="H31" s="51">
        <f t="shared" si="15"/>
        <v>2025</v>
      </c>
      <c r="I31" s="51">
        <f t="shared" si="6"/>
        <v>4</v>
      </c>
      <c r="J31" s="44">
        <f t="shared" si="7"/>
        <v>192.38013698630144</v>
      </c>
      <c r="K31" s="5"/>
      <c r="L31" s="30">
        <f t="shared" si="8"/>
        <v>45389</v>
      </c>
      <c r="M31" s="31">
        <f t="shared" si="9"/>
        <v>0</v>
      </c>
      <c r="N31" s="31">
        <f t="shared" si="10"/>
        <v>17500</v>
      </c>
      <c r="O31" s="31">
        <f t="shared" si="11"/>
        <v>2.3907103825136611</v>
      </c>
      <c r="P31" s="31">
        <f t="shared" si="12"/>
        <v>1.4344262295081966</v>
      </c>
      <c r="Q31" s="106">
        <f t="shared" si="13"/>
        <v>46022</v>
      </c>
      <c r="R31" s="106">
        <f t="shared" si="14"/>
        <v>46112</v>
      </c>
    </row>
    <row r="32" spans="2:30" ht="15" customHeight="1">
      <c r="B32" s="50">
        <f t="shared" si="0"/>
        <v>46112</v>
      </c>
      <c r="C32" s="51">
        <f t="shared" si="1"/>
        <v>2026</v>
      </c>
      <c r="D32" s="51">
        <f t="shared" si="2"/>
        <v>1</v>
      </c>
      <c r="E32" s="44">
        <f t="shared" si="3"/>
        <v>1093.75</v>
      </c>
      <c r="F32" s="44">
        <f t="shared" si="4"/>
        <v>13125</v>
      </c>
      <c r="G32" s="50">
        <f t="shared" si="5"/>
        <v>46101</v>
      </c>
      <c r="H32" s="51">
        <f t="shared" si="15"/>
        <v>2026</v>
      </c>
      <c r="I32" s="51">
        <f t="shared" si="6"/>
        <v>1</v>
      </c>
      <c r="J32" s="44">
        <f t="shared" si="7"/>
        <v>179.19520547945208</v>
      </c>
      <c r="K32" s="5"/>
      <c r="L32" s="30">
        <f t="shared" si="8"/>
        <v>45390</v>
      </c>
      <c r="M32" s="31">
        <f t="shared" si="9"/>
        <v>0</v>
      </c>
      <c r="N32" s="31">
        <f t="shared" si="10"/>
        <v>17500</v>
      </c>
      <c r="O32" s="31">
        <f t="shared" si="11"/>
        <v>2.3907103825136611</v>
      </c>
      <c r="P32" s="31">
        <f t="shared" si="12"/>
        <v>1.4344262295081966</v>
      </c>
      <c r="Q32" s="106">
        <f t="shared" si="13"/>
        <v>46112</v>
      </c>
      <c r="R32" s="106">
        <f t="shared" si="14"/>
        <v>46112</v>
      </c>
    </row>
    <row r="33" spans="2:18" ht="15" customHeight="1">
      <c r="B33" s="50">
        <f t="shared" si="0"/>
        <v>46203</v>
      </c>
      <c r="C33" s="51">
        <f t="shared" si="1"/>
        <v>2026</v>
      </c>
      <c r="D33" s="51">
        <f t="shared" si="2"/>
        <v>2</v>
      </c>
      <c r="E33" s="44">
        <f t="shared" si="3"/>
        <v>1093.75</v>
      </c>
      <c r="F33" s="44">
        <f t="shared" si="4"/>
        <v>12031.25</v>
      </c>
      <c r="G33" s="50">
        <f t="shared" si="5"/>
        <v>46193</v>
      </c>
      <c r="H33" s="51">
        <f t="shared" si="15"/>
        <v>2026</v>
      </c>
      <c r="I33" s="51">
        <f t="shared" si="6"/>
        <v>2</v>
      </c>
      <c r="J33" s="44">
        <f t="shared" si="7"/>
        <v>167.05907534246595</v>
      </c>
      <c r="K33" s="5"/>
      <c r="L33" s="30">
        <f t="shared" si="8"/>
        <v>45391</v>
      </c>
      <c r="M33" s="31">
        <f t="shared" si="9"/>
        <v>0</v>
      </c>
      <c r="N33" s="31">
        <f t="shared" si="10"/>
        <v>17500</v>
      </c>
      <c r="O33" s="31">
        <f t="shared" si="11"/>
        <v>2.3907103825136611</v>
      </c>
      <c r="P33" s="31">
        <f t="shared" si="12"/>
        <v>1.4344262295081966</v>
      </c>
      <c r="Q33" s="106">
        <f t="shared" si="13"/>
        <v>46203</v>
      </c>
      <c r="R33" s="106">
        <f t="shared" si="14"/>
        <v>46203</v>
      </c>
    </row>
    <row r="34" spans="2:18" ht="15" customHeight="1">
      <c r="B34" s="50">
        <f t="shared" si="0"/>
        <v>46295</v>
      </c>
      <c r="C34" s="51">
        <f t="shared" si="1"/>
        <v>2026</v>
      </c>
      <c r="D34" s="51">
        <f t="shared" si="2"/>
        <v>3</v>
      </c>
      <c r="E34" s="44">
        <f t="shared" si="3"/>
        <v>1093.75</v>
      </c>
      <c r="F34" s="44">
        <f t="shared" si="4"/>
        <v>10937.5</v>
      </c>
      <c r="G34" s="50">
        <f t="shared" si="5"/>
        <v>46285</v>
      </c>
      <c r="H34" s="51">
        <f t="shared" si="15"/>
        <v>2026</v>
      </c>
      <c r="I34" s="51">
        <f t="shared" si="6"/>
        <v>3</v>
      </c>
      <c r="J34" s="44">
        <f t="shared" si="7"/>
        <v>153.1250000000002</v>
      </c>
      <c r="K34" s="5"/>
      <c r="L34" s="30">
        <f t="shared" si="8"/>
        <v>45392</v>
      </c>
      <c r="M34" s="31">
        <f t="shared" si="9"/>
        <v>0</v>
      </c>
      <c r="N34" s="31">
        <f t="shared" si="10"/>
        <v>17500</v>
      </c>
      <c r="O34" s="31">
        <f t="shared" si="11"/>
        <v>2.3907103825136611</v>
      </c>
      <c r="P34" s="31">
        <f t="shared" si="12"/>
        <v>1.4344262295081966</v>
      </c>
      <c r="Q34" s="106">
        <f t="shared" si="13"/>
        <v>46295</v>
      </c>
      <c r="R34" s="106">
        <f t="shared" si="14"/>
        <v>46295</v>
      </c>
    </row>
    <row r="35" spans="2:18" ht="15" customHeight="1">
      <c r="B35" s="50">
        <f t="shared" si="0"/>
        <v>46402</v>
      </c>
      <c r="C35" s="51">
        <f t="shared" si="1"/>
        <v>2027</v>
      </c>
      <c r="D35" s="51">
        <f t="shared" si="2"/>
        <v>1</v>
      </c>
      <c r="E35" s="44">
        <f t="shared" si="3"/>
        <v>1093.75</v>
      </c>
      <c r="F35" s="44">
        <f t="shared" si="4"/>
        <v>9843.75</v>
      </c>
      <c r="G35" s="50">
        <f t="shared" si="5"/>
        <v>46376</v>
      </c>
      <c r="H35" s="51">
        <f t="shared" si="15"/>
        <v>2026</v>
      </c>
      <c r="I35" s="51">
        <f t="shared" si="6"/>
        <v>4</v>
      </c>
      <c r="J35" s="44">
        <f t="shared" si="7"/>
        <v>137.84246575342442</v>
      </c>
      <c r="K35" s="5"/>
      <c r="L35" s="30">
        <f t="shared" si="8"/>
        <v>45393</v>
      </c>
      <c r="M35" s="31">
        <f t="shared" si="9"/>
        <v>0</v>
      </c>
      <c r="N35" s="31">
        <f t="shared" si="10"/>
        <v>17500</v>
      </c>
      <c r="O35" s="31">
        <f t="shared" si="11"/>
        <v>2.3907103825136611</v>
      </c>
      <c r="P35" s="31">
        <f t="shared" si="12"/>
        <v>1.4344262295081966</v>
      </c>
      <c r="Q35" s="106">
        <f t="shared" si="13"/>
        <v>46387</v>
      </c>
      <c r="R35" s="106">
        <f t="shared" si="14"/>
        <v>46477</v>
      </c>
    </row>
    <row r="36" spans="2:18" ht="15" customHeight="1">
      <c r="B36" s="50">
        <f t="shared" si="0"/>
        <v>46477</v>
      </c>
      <c r="C36" s="51">
        <f t="shared" si="1"/>
        <v>2027</v>
      </c>
      <c r="D36" s="51">
        <f t="shared" si="2"/>
        <v>1</v>
      </c>
      <c r="E36" s="44">
        <f t="shared" si="3"/>
        <v>1093.75</v>
      </c>
      <c r="F36" s="44">
        <f t="shared" si="4"/>
        <v>8750</v>
      </c>
      <c r="G36" s="50">
        <f t="shared" si="5"/>
        <v>46466</v>
      </c>
      <c r="H36" s="51">
        <f t="shared" si="15"/>
        <v>2027</v>
      </c>
      <c r="I36" s="51">
        <f t="shared" si="6"/>
        <v>1</v>
      </c>
      <c r="J36" s="151">
        <f t="shared" si="7"/>
        <v>125.25684931506865</v>
      </c>
      <c r="K36" s="5"/>
      <c r="L36" s="30">
        <f t="shared" si="8"/>
        <v>45394</v>
      </c>
      <c r="M36" s="31">
        <f t="shared" si="9"/>
        <v>0</v>
      </c>
      <c r="N36" s="31">
        <f t="shared" si="10"/>
        <v>17500</v>
      </c>
      <c r="O36" s="31">
        <f t="shared" si="11"/>
        <v>2.3907103825136611</v>
      </c>
      <c r="P36" s="31">
        <f t="shared" si="12"/>
        <v>1.4344262295081966</v>
      </c>
      <c r="Q36" s="106">
        <f t="shared" si="13"/>
        <v>46477</v>
      </c>
      <c r="R36" s="106">
        <f t="shared" si="14"/>
        <v>46477</v>
      </c>
    </row>
    <row r="37" spans="2:18" ht="15" customHeight="1">
      <c r="B37" s="50">
        <f t="shared" si="0"/>
        <v>46568</v>
      </c>
      <c r="C37" s="51">
        <f t="shared" si="1"/>
        <v>2027</v>
      </c>
      <c r="D37" s="51">
        <f t="shared" si="2"/>
        <v>2</v>
      </c>
      <c r="E37" s="44">
        <f t="shared" si="3"/>
        <v>1093.75</v>
      </c>
      <c r="F37" s="44">
        <f t="shared" si="4"/>
        <v>7656.25</v>
      </c>
      <c r="G37" s="50">
        <f t="shared" si="5"/>
        <v>46558</v>
      </c>
      <c r="H37" s="51">
        <f t="shared" si="15"/>
        <v>2027</v>
      </c>
      <c r="I37" s="51">
        <f t="shared" si="6"/>
        <v>2</v>
      </c>
      <c r="J37" s="44">
        <f t="shared" si="7"/>
        <v>111.92208904109573</v>
      </c>
      <c r="K37" s="5"/>
      <c r="L37" s="30">
        <f t="shared" si="8"/>
        <v>45395</v>
      </c>
      <c r="M37" s="31">
        <f t="shared" si="9"/>
        <v>0</v>
      </c>
      <c r="N37" s="31">
        <f t="shared" si="10"/>
        <v>17500</v>
      </c>
      <c r="O37" s="31">
        <f t="shared" si="11"/>
        <v>2.3907103825136611</v>
      </c>
      <c r="P37" s="31">
        <f t="shared" si="12"/>
        <v>1.4344262295081966</v>
      </c>
      <c r="Q37" s="106">
        <f t="shared" si="13"/>
        <v>46568</v>
      </c>
      <c r="R37" s="106">
        <f t="shared" si="14"/>
        <v>46568</v>
      </c>
    </row>
    <row r="38" spans="2:18" ht="15" customHeight="1">
      <c r="B38" s="50">
        <f t="shared" si="0"/>
        <v>46660</v>
      </c>
      <c r="C38" s="51">
        <f t="shared" si="1"/>
        <v>2027</v>
      </c>
      <c r="D38" s="51">
        <f t="shared" si="2"/>
        <v>3</v>
      </c>
      <c r="E38" s="44">
        <f t="shared" si="3"/>
        <v>1093.75</v>
      </c>
      <c r="F38" s="44">
        <f t="shared" si="4"/>
        <v>6562.5</v>
      </c>
      <c r="G38" s="50">
        <f t="shared" si="5"/>
        <v>46650</v>
      </c>
      <c r="H38" s="51">
        <f t="shared" si="15"/>
        <v>2027</v>
      </c>
      <c r="I38" s="51">
        <f t="shared" si="6"/>
        <v>3</v>
      </c>
      <c r="J38" s="44">
        <f t="shared" si="7"/>
        <v>97.988013698630155</v>
      </c>
      <c r="K38" s="5"/>
      <c r="L38" s="30">
        <f t="shared" si="8"/>
        <v>45396</v>
      </c>
      <c r="M38" s="31">
        <f t="shared" si="9"/>
        <v>0</v>
      </c>
      <c r="N38" s="31">
        <f t="shared" si="10"/>
        <v>17500</v>
      </c>
      <c r="O38" s="31">
        <f t="shared" si="11"/>
        <v>2.3907103825136611</v>
      </c>
      <c r="P38" s="31">
        <f t="shared" si="12"/>
        <v>1.4344262295081966</v>
      </c>
      <c r="Q38" s="106">
        <f t="shared" si="13"/>
        <v>46660</v>
      </c>
      <c r="R38" s="106">
        <f t="shared" si="14"/>
        <v>46660</v>
      </c>
    </row>
    <row r="39" spans="2:18" ht="15" customHeight="1">
      <c r="B39" s="50">
        <f t="shared" si="0"/>
        <v>46767</v>
      </c>
      <c r="C39" s="51">
        <f t="shared" si="1"/>
        <v>2028</v>
      </c>
      <c r="D39" s="51">
        <f t="shared" si="2"/>
        <v>1</v>
      </c>
      <c r="E39" s="44">
        <f t="shared" si="3"/>
        <v>1093.75</v>
      </c>
      <c r="F39" s="44">
        <f t="shared" si="4"/>
        <v>5468.75</v>
      </c>
      <c r="G39" s="50">
        <f t="shared" si="5"/>
        <v>46741</v>
      </c>
      <c r="H39" s="51">
        <f t="shared" si="15"/>
        <v>2027</v>
      </c>
      <c r="I39" s="51">
        <f t="shared" si="6"/>
        <v>4</v>
      </c>
      <c r="J39" s="44">
        <f t="shared" si="7"/>
        <v>83.304794520548043</v>
      </c>
      <c r="K39" s="5"/>
      <c r="L39" s="30">
        <f t="shared" si="8"/>
        <v>45397</v>
      </c>
      <c r="M39" s="31">
        <f t="shared" si="9"/>
        <v>0</v>
      </c>
      <c r="N39" s="31">
        <f t="shared" si="10"/>
        <v>17500</v>
      </c>
      <c r="O39" s="31">
        <f t="shared" si="11"/>
        <v>2.3907103825136611</v>
      </c>
      <c r="P39" s="31">
        <f t="shared" si="12"/>
        <v>1.4344262295081966</v>
      </c>
      <c r="Q39" s="106">
        <f t="shared" si="13"/>
        <v>46752</v>
      </c>
      <c r="R39" s="106">
        <f t="shared" si="14"/>
        <v>46843</v>
      </c>
    </row>
    <row r="40" spans="2:18" ht="15" customHeight="1">
      <c r="B40" s="50">
        <f t="shared" si="0"/>
        <v>46843</v>
      </c>
      <c r="C40" s="51">
        <f t="shared" si="1"/>
        <v>2028</v>
      </c>
      <c r="D40" s="51">
        <f t="shared" si="2"/>
        <v>1</v>
      </c>
      <c r="E40" s="44">
        <f t="shared" si="3"/>
        <v>1093.75</v>
      </c>
      <c r="F40" s="44">
        <f t="shared" si="4"/>
        <v>4375</v>
      </c>
      <c r="G40" s="50">
        <f t="shared" si="5"/>
        <v>46832</v>
      </c>
      <c r="H40" s="51">
        <f t="shared" si="15"/>
        <v>2028</v>
      </c>
      <c r="I40" s="51">
        <f t="shared" si="6"/>
        <v>1</v>
      </c>
      <c r="J40" s="44">
        <f t="shared" si="7"/>
        <v>71.89774917658508</v>
      </c>
      <c r="K40" s="5"/>
      <c r="L40" s="30">
        <f t="shared" si="8"/>
        <v>45398</v>
      </c>
      <c r="M40" s="31">
        <f t="shared" si="9"/>
        <v>0</v>
      </c>
      <c r="N40" s="31">
        <f t="shared" si="10"/>
        <v>17500</v>
      </c>
      <c r="O40" s="31">
        <f t="shared" si="11"/>
        <v>2.3907103825136611</v>
      </c>
      <c r="P40" s="31">
        <f t="shared" si="12"/>
        <v>1.4344262295081966</v>
      </c>
      <c r="Q40" s="106">
        <f t="shared" si="13"/>
        <v>46843</v>
      </c>
      <c r="R40" s="106">
        <f t="shared" si="14"/>
        <v>46843</v>
      </c>
    </row>
    <row r="41" spans="2:18" ht="15" customHeight="1">
      <c r="B41" s="50">
        <f t="shared" si="0"/>
        <v>46934</v>
      </c>
      <c r="C41" s="51">
        <f t="shared" si="1"/>
        <v>2028</v>
      </c>
      <c r="D41" s="51">
        <f t="shared" si="2"/>
        <v>2</v>
      </c>
      <c r="E41" s="44">
        <f t="shared" si="3"/>
        <v>1093.75</v>
      </c>
      <c r="F41" s="44">
        <f t="shared" si="4"/>
        <v>3281.25</v>
      </c>
      <c r="G41" s="50">
        <f t="shared" si="5"/>
        <v>46924</v>
      </c>
      <c r="H41" s="51">
        <f t="shared" si="15"/>
        <v>2028</v>
      </c>
      <c r="I41" s="51">
        <f t="shared" si="6"/>
        <v>2</v>
      </c>
      <c r="J41" s="44">
        <f t="shared" si="7"/>
        <v>56.629952185792476</v>
      </c>
      <c r="K41" s="5"/>
      <c r="L41" s="30">
        <f t="shared" si="8"/>
        <v>45399</v>
      </c>
      <c r="M41" s="31">
        <f t="shared" si="9"/>
        <v>0</v>
      </c>
      <c r="N41" s="31">
        <f t="shared" si="10"/>
        <v>17500</v>
      </c>
      <c r="O41" s="31">
        <f t="shared" si="11"/>
        <v>2.3907103825136611</v>
      </c>
      <c r="P41" s="31">
        <f t="shared" si="12"/>
        <v>1.4344262295081966</v>
      </c>
      <c r="Q41" s="106">
        <f t="shared" si="13"/>
        <v>46934</v>
      </c>
      <c r="R41" s="106">
        <f t="shared" si="14"/>
        <v>46934</v>
      </c>
    </row>
    <row r="42" spans="2:18" ht="15" customHeight="1">
      <c r="B42" s="50">
        <f t="shared" si="0"/>
        <v>47026</v>
      </c>
      <c r="C42" s="51">
        <f t="shared" si="1"/>
        <v>2028</v>
      </c>
      <c r="D42" s="51">
        <f t="shared" si="2"/>
        <v>3</v>
      </c>
      <c r="E42" s="44">
        <f t="shared" si="3"/>
        <v>1093.75</v>
      </c>
      <c r="F42" s="44">
        <f t="shared" si="4"/>
        <v>2187.5</v>
      </c>
      <c r="G42" s="50">
        <f t="shared" si="5"/>
        <v>47016</v>
      </c>
      <c r="H42" s="51">
        <f t="shared" si="15"/>
        <v>2028</v>
      </c>
      <c r="I42" s="51">
        <f t="shared" si="6"/>
        <v>3</v>
      </c>
      <c r="J42" s="44">
        <f t="shared" si="7"/>
        <v>42.733948087431742</v>
      </c>
      <c r="K42" s="5"/>
      <c r="L42" s="30">
        <f t="shared" si="8"/>
        <v>45400</v>
      </c>
      <c r="M42" s="31">
        <f t="shared" si="9"/>
        <v>0</v>
      </c>
      <c r="N42" s="31">
        <f t="shared" si="10"/>
        <v>17500</v>
      </c>
      <c r="O42" s="31">
        <f t="shared" si="11"/>
        <v>2.3907103825136611</v>
      </c>
      <c r="P42" s="31">
        <f t="shared" si="12"/>
        <v>1.4344262295081966</v>
      </c>
      <c r="Q42" s="106">
        <f t="shared" si="13"/>
        <v>47026</v>
      </c>
      <c r="R42" s="106">
        <f t="shared" si="14"/>
        <v>47026</v>
      </c>
    </row>
    <row r="43" spans="2:18" ht="15" customHeight="1">
      <c r="B43" s="50">
        <f t="shared" si="0"/>
        <v>47133</v>
      </c>
      <c r="C43" s="51">
        <f t="shared" si="1"/>
        <v>2029</v>
      </c>
      <c r="D43" s="51">
        <f t="shared" si="2"/>
        <v>1</v>
      </c>
      <c r="E43" s="44">
        <f t="shared" si="3"/>
        <v>1093.75</v>
      </c>
      <c r="F43" s="44">
        <f t="shared" si="4"/>
        <v>1093.75</v>
      </c>
      <c r="G43" s="50">
        <f t="shared" si="5"/>
        <v>47107</v>
      </c>
      <c r="H43" s="51">
        <f t="shared" si="15"/>
        <v>2028</v>
      </c>
      <c r="I43" s="51">
        <f t="shared" si="6"/>
        <v>4</v>
      </c>
      <c r="J43" s="44">
        <f t="shared" si="7"/>
        <v>28.688524590164</v>
      </c>
      <c r="K43" s="5"/>
      <c r="L43" s="30">
        <f t="shared" si="8"/>
        <v>45401</v>
      </c>
      <c r="M43" s="31">
        <f t="shared" si="9"/>
        <v>0</v>
      </c>
      <c r="N43" s="31">
        <f t="shared" si="10"/>
        <v>17500</v>
      </c>
      <c r="O43" s="31">
        <f t="shared" si="11"/>
        <v>2.3907103825136611</v>
      </c>
      <c r="P43" s="31">
        <f t="shared" si="12"/>
        <v>1.4344262295081966</v>
      </c>
      <c r="Q43" s="106">
        <f t="shared" si="13"/>
        <v>47118</v>
      </c>
      <c r="R43" s="106">
        <f t="shared" si="14"/>
        <v>47208</v>
      </c>
    </row>
    <row r="44" spans="2:18" ht="15" customHeight="1">
      <c r="B44" s="50">
        <f t="shared" si="0"/>
        <v>47207</v>
      </c>
      <c r="C44" s="51">
        <f t="shared" si="1"/>
        <v>2029</v>
      </c>
      <c r="D44" s="51">
        <f t="shared" si="2"/>
        <v>1</v>
      </c>
      <c r="E44" s="44">
        <f t="shared" si="3"/>
        <v>1093.75</v>
      </c>
      <c r="F44" s="44">
        <f t="shared" si="4"/>
        <v>0</v>
      </c>
      <c r="G44" s="50">
        <f t="shared" si="5"/>
        <v>47197</v>
      </c>
      <c r="H44" s="51">
        <f t="shared" si="15"/>
        <v>2029</v>
      </c>
      <c r="I44" s="51">
        <f t="shared" si="6"/>
        <v>1</v>
      </c>
      <c r="J44" s="44">
        <f t="shared" si="7"/>
        <v>17.371130885545302</v>
      </c>
      <c r="K44" s="5"/>
      <c r="L44" s="30">
        <f t="shared" si="8"/>
        <v>45402</v>
      </c>
      <c r="M44" s="31">
        <f t="shared" si="9"/>
        <v>0</v>
      </c>
      <c r="N44" s="31">
        <f t="shared" si="10"/>
        <v>17500</v>
      </c>
      <c r="O44" s="31">
        <f t="shared" si="11"/>
        <v>2.3907103825136611</v>
      </c>
      <c r="P44" s="31">
        <f t="shared" si="12"/>
        <v>1.4344262295081966</v>
      </c>
      <c r="Q44" s="106">
        <f t="shared" si="13"/>
        <v>47208</v>
      </c>
      <c r="R44" s="106">
        <f t="shared" si="14"/>
        <v>47208</v>
      </c>
    </row>
    <row r="45" spans="2:18" ht="15" customHeight="1">
      <c r="B45" s="50" t="str">
        <f t="shared" si="0"/>
        <v>-</v>
      </c>
      <c r="C45" s="51" t="str">
        <f t="shared" si="1"/>
        <v>-</v>
      </c>
      <c r="D45" s="51" t="str">
        <f t="shared" si="2"/>
        <v>-</v>
      </c>
      <c r="E45" s="44">
        <f t="shared" si="3"/>
        <v>0</v>
      </c>
      <c r="F45" s="44">
        <f t="shared" si="4"/>
        <v>0</v>
      </c>
      <c r="G45" s="50">
        <f t="shared" si="5"/>
        <v>47207</v>
      </c>
      <c r="H45" s="51">
        <f t="shared" si="15"/>
        <v>2029</v>
      </c>
      <c r="I45" s="51">
        <f t="shared" si="6"/>
        <v>1</v>
      </c>
      <c r="J45" s="44">
        <f t="shared" si="7"/>
        <v>1.4982876712328765</v>
      </c>
      <c r="K45" s="5"/>
      <c r="L45" s="30">
        <f t="shared" si="8"/>
        <v>45403</v>
      </c>
      <c r="M45" s="31">
        <f t="shared" si="9"/>
        <v>0</v>
      </c>
      <c r="N45" s="31">
        <f t="shared" si="10"/>
        <v>17500</v>
      </c>
      <c r="O45" s="31">
        <f t="shared" si="11"/>
        <v>2.3907103825136611</v>
      </c>
      <c r="P45" s="31">
        <f t="shared" si="12"/>
        <v>1.4344262295081966</v>
      </c>
      <c r="Q45" s="106">
        <f t="shared" si="13"/>
        <v>47208</v>
      </c>
      <c r="R45" s="106" t="str">
        <f t="shared" si="14"/>
        <v>-</v>
      </c>
    </row>
    <row r="46" spans="2:18" ht="15" customHeight="1">
      <c r="B46" s="50" t="str">
        <f t="shared" si="0"/>
        <v>-</v>
      </c>
      <c r="C46" s="51" t="str">
        <f t="shared" si="1"/>
        <v>-</v>
      </c>
      <c r="D46" s="51" t="str">
        <f t="shared" si="2"/>
        <v>-</v>
      </c>
      <c r="E46" s="44">
        <f t="shared" si="3"/>
        <v>0</v>
      </c>
      <c r="F46" s="44">
        <f t="shared" si="4"/>
        <v>0</v>
      </c>
      <c r="G46" s="50" t="str">
        <f t="shared" si="5"/>
        <v>-</v>
      </c>
      <c r="H46" s="51" t="str">
        <f t="shared" si="15"/>
        <v>-</v>
      </c>
      <c r="I46" s="51" t="str">
        <f t="shared" si="6"/>
        <v>-</v>
      </c>
      <c r="J46" s="44">
        <f t="shared" si="7"/>
        <v>0</v>
      </c>
      <c r="K46" s="5"/>
      <c r="L46" s="30">
        <f t="shared" si="8"/>
        <v>45404</v>
      </c>
      <c r="M46" s="31">
        <f t="shared" si="9"/>
        <v>0</v>
      </c>
      <c r="N46" s="31">
        <f t="shared" si="10"/>
        <v>17500</v>
      </c>
      <c r="O46" s="31">
        <f t="shared" si="11"/>
        <v>2.3907103825136611</v>
      </c>
      <c r="P46" s="31">
        <f t="shared" si="12"/>
        <v>1.4344262295081966</v>
      </c>
      <c r="Q46" s="106" t="str">
        <f t="shared" si="13"/>
        <v>-</v>
      </c>
      <c r="R46" s="106" t="str">
        <f t="shared" si="14"/>
        <v>-</v>
      </c>
    </row>
    <row r="47" spans="2:18" ht="15" customHeight="1">
      <c r="B47" s="50" t="str">
        <f t="shared" si="0"/>
        <v>-</v>
      </c>
      <c r="C47" s="51" t="str">
        <f t="shared" si="1"/>
        <v>-</v>
      </c>
      <c r="D47" s="51" t="str">
        <f t="shared" si="2"/>
        <v>-</v>
      </c>
      <c r="E47" s="44">
        <f t="shared" si="3"/>
        <v>0</v>
      </c>
      <c r="F47" s="44">
        <f t="shared" si="4"/>
        <v>0</v>
      </c>
      <c r="G47" s="50" t="str">
        <f t="shared" si="5"/>
        <v>-</v>
      </c>
      <c r="H47" s="51" t="str">
        <f t="shared" si="15"/>
        <v>-</v>
      </c>
      <c r="I47" s="51" t="str">
        <f t="shared" si="6"/>
        <v>-</v>
      </c>
      <c r="J47" s="44">
        <f t="shared" si="7"/>
        <v>0</v>
      </c>
      <c r="K47" s="5"/>
      <c r="L47" s="30">
        <f t="shared" si="8"/>
        <v>45405</v>
      </c>
      <c r="M47" s="31">
        <f t="shared" si="9"/>
        <v>0</v>
      </c>
      <c r="N47" s="31">
        <f t="shared" si="10"/>
        <v>17500</v>
      </c>
      <c r="O47" s="31">
        <f t="shared" si="11"/>
        <v>2.3907103825136611</v>
      </c>
      <c r="P47" s="31">
        <f t="shared" si="12"/>
        <v>1.4344262295081966</v>
      </c>
      <c r="Q47" s="106" t="str">
        <f t="shared" si="13"/>
        <v>-</v>
      </c>
      <c r="R47" s="106" t="str">
        <f t="shared" si="14"/>
        <v>-</v>
      </c>
    </row>
    <row r="48" spans="2:18" ht="15" customHeight="1">
      <c r="B48" s="50" t="str">
        <f t="shared" si="0"/>
        <v>-</v>
      </c>
      <c r="C48" s="51" t="str">
        <f t="shared" si="1"/>
        <v>-</v>
      </c>
      <c r="D48" s="51" t="str">
        <f t="shared" si="2"/>
        <v>-</v>
      </c>
      <c r="E48" s="44">
        <f t="shared" si="3"/>
        <v>0</v>
      </c>
      <c r="F48" s="44">
        <f t="shared" si="4"/>
        <v>0</v>
      </c>
      <c r="G48" s="50" t="str">
        <f t="shared" si="5"/>
        <v>-</v>
      </c>
      <c r="H48" s="51" t="str">
        <f t="shared" si="15"/>
        <v>-</v>
      </c>
      <c r="I48" s="51" t="str">
        <f t="shared" si="6"/>
        <v>-</v>
      </c>
      <c r="J48" s="44">
        <f t="shared" si="7"/>
        <v>0</v>
      </c>
      <c r="L48" s="30">
        <f t="shared" si="8"/>
        <v>45406</v>
      </c>
      <c r="M48" s="31">
        <f t="shared" si="9"/>
        <v>0</v>
      </c>
      <c r="N48" s="31">
        <f t="shared" si="10"/>
        <v>17500</v>
      </c>
      <c r="O48" s="31">
        <f t="shared" si="11"/>
        <v>2.3907103825136611</v>
      </c>
      <c r="P48" s="31">
        <f t="shared" si="12"/>
        <v>1.4344262295081966</v>
      </c>
      <c r="Q48" s="106" t="str">
        <f t="shared" si="13"/>
        <v>-</v>
      </c>
      <c r="R48" s="106" t="str">
        <f t="shared" si="14"/>
        <v>-</v>
      </c>
    </row>
    <row r="49" spans="2:18" ht="15" customHeight="1">
      <c r="B49" s="50" t="str">
        <f t="shared" si="0"/>
        <v>-</v>
      </c>
      <c r="C49" s="51" t="str">
        <f t="shared" si="1"/>
        <v>-</v>
      </c>
      <c r="D49" s="51" t="str">
        <f t="shared" si="2"/>
        <v>-</v>
      </c>
      <c r="E49" s="44">
        <f t="shared" si="3"/>
        <v>0</v>
      </c>
      <c r="F49" s="44">
        <f t="shared" si="4"/>
        <v>0</v>
      </c>
      <c r="G49" s="50" t="str">
        <f t="shared" si="5"/>
        <v>-</v>
      </c>
      <c r="H49" s="51" t="str">
        <f t="shared" si="15"/>
        <v>-</v>
      </c>
      <c r="I49" s="51" t="str">
        <f t="shared" si="6"/>
        <v>-</v>
      </c>
      <c r="J49" s="44">
        <f t="shared" si="7"/>
        <v>0</v>
      </c>
      <c r="L49" s="30">
        <f t="shared" si="8"/>
        <v>45407</v>
      </c>
      <c r="M49" s="31">
        <f t="shared" si="9"/>
        <v>0</v>
      </c>
      <c r="N49" s="31">
        <f t="shared" si="10"/>
        <v>17500</v>
      </c>
      <c r="O49" s="31">
        <f t="shared" si="11"/>
        <v>2.3907103825136611</v>
      </c>
      <c r="P49" s="31">
        <f t="shared" si="12"/>
        <v>1.4344262295081966</v>
      </c>
      <c r="Q49" s="106" t="str">
        <f t="shared" si="13"/>
        <v>-</v>
      </c>
      <c r="R49" s="106" t="str">
        <f t="shared" si="14"/>
        <v>-</v>
      </c>
    </row>
    <row r="50" spans="2:18" ht="15" customHeight="1">
      <c r="B50" s="50" t="str">
        <f t="shared" si="0"/>
        <v>-</v>
      </c>
      <c r="C50" s="51" t="str">
        <f t="shared" si="1"/>
        <v>-</v>
      </c>
      <c r="D50" s="51" t="str">
        <f t="shared" si="2"/>
        <v>-</v>
      </c>
      <c r="E50" s="44">
        <f t="shared" si="3"/>
        <v>0</v>
      </c>
      <c r="F50" s="44">
        <f t="shared" si="4"/>
        <v>0</v>
      </c>
      <c r="G50" s="50" t="str">
        <f t="shared" si="5"/>
        <v>-</v>
      </c>
      <c r="H50" s="51" t="str">
        <f t="shared" si="15"/>
        <v>-</v>
      </c>
      <c r="I50" s="51" t="str">
        <f t="shared" si="6"/>
        <v>-</v>
      </c>
      <c r="J50" s="44">
        <f t="shared" si="7"/>
        <v>0</v>
      </c>
      <c r="L50" s="30">
        <f t="shared" si="8"/>
        <v>45408</v>
      </c>
      <c r="M50" s="31">
        <f t="shared" si="9"/>
        <v>0</v>
      </c>
      <c r="N50" s="31">
        <f t="shared" si="10"/>
        <v>17500</v>
      </c>
      <c r="O50" s="31">
        <f t="shared" si="11"/>
        <v>2.3907103825136611</v>
      </c>
      <c r="P50" s="31">
        <f t="shared" si="12"/>
        <v>1.4344262295081966</v>
      </c>
      <c r="Q50" s="106" t="str">
        <f t="shared" si="13"/>
        <v>-</v>
      </c>
      <c r="R50" s="106" t="str">
        <f t="shared" si="14"/>
        <v>-</v>
      </c>
    </row>
    <row r="51" spans="2:18" ht="15" customHeight="1">
      <c r="B51" s="50" t="str">
        <f t="shared" si="0"/>
        <v>-</v>
      </c>
      <c r="C51" s="51" t="str">
        <f t="shared" si="1"/>
        <v>-</v>
      </c>
      <c r="D51" s="51" t="str">
        <f t="shared" si="2"/>
        <v>-</v>
      </c>
      <c r="E51" s="44">
        <f t="shared" si="3"/>
        <v>0</v>
      </c>
      <c r="F51" s="44">
        <f t="shared" si="4"/>
        <v>0</v>
      </c>
      <c r="G51" s="50" t="str">
        <f t="shared" si="5"/>
        <v>-</v>
      </c>
      <c r="H51" s="51" t="str">
        <f t="shared" si="15"/>
        <v>-</v>
      </c>
      <c r="I51" s="51" t="str">
        <f t="shared" si="6"/>
        <v>-</v>
      </c>
      <c r="J51" s="44">
        <f t="shared" si="7"/>
        <v>0</v>
      </c>
      <c r="L51" s="30">
        <f t="shared" si="8"/>
        <v>45409</v>
      </c>
      <c r="M51" s="31">
        <f t="shared" si="9"/>
        <v>0</v>
      </c>
      <c r="N51" s="31">
        <f t="shared" si="10"/>
        <v>17500</v>
      </c>
      <c r="O51" s="31">
        <f t="shared" si="11"/>
        <v>2.3907103825136611</v>
      </c>
      <c r="P51" s="31">
        <f t="shared" si="12"/>
        <v>1.4344262295081966</v>
      </c>
      <c r="Q51" s="106" t="str">
        <f t="shared" si="13"/>
        <v>-</v>
      </c>
      <c r="R51" s="106" t="str">
        <f t="shared" si="14"/>
        <v>-</v>
      </c>
    </row>
    <row r="52" spans="2:18" ht="15" customHeight="1">
      <c r="B52" s="50" t="str">
        <f t="shared" si="0"/>
        <v>-</v>
      </c>
      <c r="C52" s="51" t="str">
        <f>IFERROR(YEAR(B52),"-")</f>
        <v>-</v>
      </c>
      <c r="D52" s="51" t="str">
        <f t="shared" si="2"/>
        <v>-</v>
      </c>
      <c r="E52" s="44">
        <f t="shared" si="3"/>
        <v>0</v>
      </c>
      <c r="F52" s="44">
        <f t="shared" si="4"/>
        <v>0</v>
      </c>
      <c r="G52" s="50" t="str">
        <f t="shared" si="5"/>
        <v>-</v>
      </c>
      <c r="H52" s="51" t="str">
        <f>IFERROR(YEAR(G52),"-")</f>
        <v>-</v>
      </c>
      <c r="I52" s="51" t="str">
        <f t="shared" si="6"/>
        <v>-</v>
      </c>
      <c r="J52" s="44">
        <f t="shared" si="7"/>
        <v>0</v>
      </c>
      <c r="L52" s="30">
        <f t="shared" si="8"/>
        <v>45410</v>
      </c>
      <c r="M52" s="31">
        <f t="shared" si="9"/>
        <v>0</v>
      </c>
      <c r="N52" s="31">
        <f t="shared" si="10"/>
        <v>17500</v>
      </c>
      <c r="O52" s="31">
        <f t="shared" si="11"/>
        <v>2.3907103825136611</v>
      </c>
      <c r="P52" s="31">
        <f t="shared" si="12"/>
        <v>1.4344262295081966</v>
      </c>
      <c r="Q52" s="106" t="str">
        <f t="shared" si="13"/>
        <v>-</v>
      </c>
      <c r="R52" s="106" t="str">
        <f t="shared" si="14"/>
        <v>-</v>
      </c>
    </row>
    <row r="53" spans="2:18" ht="15" customHeight="1">
      <c r="E53" s="52">
        <f>SUM(E24:E52)</f>
        <v>17500</v>
      </c>
      <c r="J53" s="52">
        <f>SUM(J24:J52)</f>
        <v>2744.9227814581945</v>
      </c>
      <c r="L53" s="30">
        <f t="shared" si="8"/>
        <v>45411</v>
      </c>
      <c r="M53" s="31">
        <f t="shared" si="9"/>
        <v>0</v>
      </c>
      <c r="N53" s="31">
        <f t="shared" si="10"/>
        <v>17500</v>
      </c>
      <c r="O53" s="31">
        <f t="shared" si="11"/>
        <v>2.3907103825136611</v>
      </c>
      <c r="P53" s="31">
        <f t="shared" si="12"/>
        <v>1.4344262295081966</v>
      </c>
      <c r="R53" s="106"/>
    </row>
    <row r="54" spans="2:18" ht="15" customHeight="1">
      <c r="L54" s="30">
        <f t="shared" si="8"/>
        <v>45412</v>
      </c>
      <c r="M54" s="31">
        <f t="shared" si="9"/>
        <v>0</v>
      </c>
      <c r="N54" s="31">
        <f t="shared" si="10"/>
        <v>17500</v>
      </c>
      <c r="O54" s="31">
        <f t="shared" si="11"/>
        <v>2.3907103825136611</v>
      </c>
      <c r="P54" s="31">
        <f t="shared" si="12"/>
        <v>1.4344262295081966</v>
      </c>
      <c r="R54" s="106"/>
    </row>
    <row r="55" spans="2:18" ht="15" hidden="1" customHeight="1">
      <c r="L55" s="30">
        <f t="shared" si="8"/>
        <v>45413</v>
      </c>
      <c r="M55" s="31">
        <f t="shared" si="9"/>
        <v>0</v>
      </c>
      <c r="N55" s="31">
        <f t="shared" si="10"/>
        <v>17500</v>
      </c>
      <c r="O55" s="31">
        <f t="shared" si="11"/>
        <v>2.3907103825136611</v>
      </c>
      <c r="P55" s="31">
        <f t="shared" si="12"/>
        <v>1.4344262295081966</v>
      </c>
    </row>
    <row r="56" spans="2:18" ht="15" hidden="1" customHeight="1">
      <c r="L56" s="30">
        <f t="shared" si="8"/>
        <v>45414</v>
      </c>
      <c r="M56" s="31">
        <f t="shared" si="9"/>
        <v>0</v>
      </c>
      <c r="N56" s="31">
        <f t="shared" si="10"/>
        <v>17500</v>
      </c>
      <c r="O56" s="31">
        <f t="shared" si="11"/>
        <v>2.3907103825136611</v>
      </c>
      <c r="P56" s="31">
        <f t="shared" si="12"/>
        <v>1.4344262295081966</v>
      </c>
    </row>
    <row r="57" spans="2:18" ht="15" hidden="1" customHeight="1">
      <c r="L57" s="30">
        <f t="shared" si="8"/>
        <v>45415</v>
      </c>
      <c r="M57" s="31">
        <f t="shared" si="9"/>
        <v>0</v>
      </c>
      <c r="N57" s="31">
        <f t="shared" si="10"/>
        <v>17500</v>
      </c>
      <c r="O57" s="31">
        <f t="shared" si="11"/>
        <v>2.3907103825136611</v>
      </c>
      <c r="P57" s="31">
        <f t="shared" si="12"/>
        <v>1.4344262295081966</v>
      </c>
    </row>
    <row r="58" spans="2:18" ht="15" hidden="1" customHeight="1">
      <c r="L58" s="30">
        <f t="shared" si="8"/>
        <v>45416</v>
      </c>
      <c r="M58" s="31">
        <f t="shared" si="9"/>
        <v>0</v>
      </c>
      <c r="N58" s="31">
        <f t="shared" si="10"/>
        <v>17500</v>
      </c>
      <c r="O58" s="31">
        <f t="shared" si="11"/>
        <v>2.3907103825136611</v>
      </c>
      <c r="P58" s="31">
        <f t="shared" si="12"/>
        <v>1.4344262295081966</v>
      </c>
    </row>
    <row r="59" spans="2:18" ht="15" hidden="1" customHeight="1">
      <c r="L59" s="30">
        <f t="shared" si="8"/>
        <v>45417</v>
      </c>
      <c r="M59" s="31">
        <f t="shared" si="9"/>
        <v>0</v>
      </c>
      <c r="N59" s="31">
        <f t="shared" si="10"/>
        <v>17500</v>
      </c>
      <c r="O59" s="31">
        <f t="shared" si="11"/>
        <v>2.3907103825136611</v>
      </c>
      <c r="P59" s="31">
        <f t="shared" si="12"/>
        <v>1.4344262295081966</v>
      </c>
    </row>
    <row r="60" spans="2:18" ht="15" hidden="1" customHeight="1">
      <c r="L60" s="30">
        <f t="shared" si="8"/>
        <v>45418</v>
      </c>
      <c r="M60" s="31">
        <f t="shared" si="9"/>
        <v>0</v>
      </c>
      <c r="N60" s="31">
        <f t="shared" si="10"/>
        <v>17500</v>
      </c>
      <c r="O60" s="31">
        <f t="shared" si="11"/>
        <v>2.3907103825136611</v>
      </c>
      <c r="P60" s="31">
        <f t="shared" si="12"/>
        <v>1.4344262295081966</v>
      </c>
    </row>
    <row r="61" spans="2:18" ht="15" hidden="1" customHeight="1">
      <c r="L61" s="30">
        <f t="shared" si="8"/>
        <v>45419</v>
      </c>
      <c r="M61" s="31">
        <f t="shared" si="9"/>
        <v>0</v>
      </c>
      <c r="N61" s="31">
        <f t="shared" si="10"/>
        <v>17500</v>
      </c>
      <c r="O61" s="31">
        <f t="shared" si="11"/>
        <v>2.3907103825136611</v>
      </c>
      <c r="P61" s="31">
        <f t="shared" si="12"/>
        <v>1.4344262295081966</v>
      </c>
    </row>
    <row r="62" spans="2:18" ht="15" hidden="1" customHeight="1">
      <c r="L62" s="30">
        <f t="shared" si="8"/>
        <v>45420</v>
      </c>
      <c r="M62" s="31">
        <f t="shared" si="9"/>
        <v>0</v>
      </c>
      <c r="N62" s="31">
        <f t="shared" si="10"/>
        <v>17500</v>
      </c>
      <c r="O62" s="31">
        <f t="shared" si="11"/>
        <v>2.3907103825136611</v>
      </c>
      <c r="P62" s="31">
        <f t="shared" si="12"/>
        <v>1.4344262295081966</v>
      </c>
    </row>
    <row r="63" spans="2:18" ht="15" hidden="1" customHeight="1">
      <c r="L63" s="30">
        <f t="shared" si="8"/>
        <v>45421</v>
      </c>
      <c r="M63" s="31">
        <f t="shared" si="9"/>
        <v>0</v>
      </c>
      <c r="N63" s="31">
        <f t="shared" si="10"/>
        <v>17500</v>
      </c>
      <c r="O63" s="31">
        <f t="shared" si="11"/>
        <v>2.3907103825136611</v>
      </c>
      <c r="P63" s="31">
        <f t="shared" si="12"/>
        <v>1.4344262295081966</v>
      </c>
    </row>
    <row r="64" spans="2:18" ht="15" hidden="1" customHeight="1">
      <c r="L64" s="30">
        <f t="shared" si="8"/>
        <v>45422</v>
      </c>
      <c r="M64" s="31">
        <f t="shared" si="9"/>
        <v>0</v>
      </c>
      <c r="N64" s="31">
        <f t="shared" si="10"/>
        <v>17500</v>
      </c>
      <c r="O64" s="31">
        <f t="shared" si="11"/>
        <v>2.3907103825136611</v>
      </c>
      <c r="P64" s="31">
        <f t="shared" si="12"/>
        <v>1.4344262295081966</v>
      </c>
    </row>
    <row r="65" spans="12:16" ht="15" hidden="1" customHeight="1">
      <c r="L65" s="30">
        <f t="shared" si="8"/>
        <v>45423</v>
      </c>
      <c r="M65" s="31">
        <f t="shared" si="9"/>
        <v>0</v>
      </c>
      <c r="N65" s="31">
        <f t="shared" si="10"/>
        <v>17500</v>
      </c>
      <c r="O65" s="31">
        <f t="shared" si="11"/>
        <v>2.3907103825136611</v>
      </c>
      <c r="P65" s="31">
        <f t="shared" si="12"/>
        <v>1.4344262295081966</v>
      </c>
    </row>
    <row r="66" spans="12:16" ht="15" hidden="1" customHeight="1">
      <c r="L66" s="30">
        <f t="shared" si="8"/>
        <v>45424</v>
      </c>
      <c r="M66" s="31">
        <f t="shared" si="9"/>
        <v>0</v>
      </c>
      <c r="N66" s="31">
        <f t="shared" si="10"/>
        <v>17500</v>
      </c>
      <c r="O66" s="31">
        <f t="shared" si="11"/>
        <v>2.3907103825136611</v>
      </c>
      <c r="P66" s="31">
        <f t="shared" si="12"/>
        <v>1.4344262295081966</v>
      </c>
    </row>
    <row r="67" spans="12:16" ht="15" hidden="1" customHeight="1">
      <c r="L67" s="30">
        <f t="shared" si="8"/>
        <v>45425</v>
      </c>
      <c r="M67" s="31">
        <f t="shared" si="9"/>
        <v>0</v>
      </c>
      <c r="N67" s="31">
        <f t="shared" si="10"/>
        <v>17500</v>
      </c>
      <c r="O67" s="31">
        <f t="shared" si="11"/>
        <v>2.3907103825136611</v>
      </c>
      <c r="P67" s="31">
        <f t="shared" si="12"/>
        <v>1.4344262295081966</v>
      </c>
    </row>
    <row r="68" spans="12:16" ht="15" hidden="1" customHeight="1">
      <c r="L68" s="30">
        <f t="shared" si="8"/>
        <v>45426</v>
      </c>
      <c r="M68" s="31">
        <f t="shared" si="9"/>
        <v>0</v>
      </c>
      <c r="N68" s="31">
        <f t="shared" si="10"/>
        <v>17500</v>
      </c>
      <c r="O68" s="31">
        <f t="shared" si="11"/>
        <v>2.3907103825136611</v>
      </c>
      <c r="P68" s="31">
        <f t="shared" si="12"/>
        <v>1.4344262295081966</v>
      </c>
    </row>
    <row r="69" spans="12:16" ht="15" hidden="1" customHeight="1">
      <c r="L69" s="30">
        <f t="shared" si="8"/>
        <v>45427</v>
      </c>
      <c r="M69" s="31">
        <f t="shared" si="9"/>
        <v>0</v>
      </c>
      <c r="N69" s="31">
        <f t="shared" si="10"/>
        <v>17500</v>
      </c>
      <c r="O69" s="31">
        <f t="shared" si="11"/>
        <v>2.3907103825136611</v>
      </c>
      <c r="P69" s="31">
        <f t="shared" si="12"/>
        <v>1.4344262295081966</v>
      </c>
    </row>
    <row r="70" spans="12:16" ht="15" hidden="1" customHeight="1">
      <c r="L70" s="30">
        <f t="shared" si="8"/>
        <v>45428</v>
      </c>
      <c r="M70" s="31">
        <f t="shared" si="9"/>
        <v>0</v>
      </c>
      <c r="N70" s="31">
        <f t="shared" si="10"/>
        <v>17500</v>
      </c>
      <c r="O70" s="31">
        <f t="shared" si="11"/>
        <v>2.3907103825136611</v>
      </c>
      <c r="P70" s="31">
        <f t="shared" si="12"/>
        <v>1.4344262295081966</v>
      </c>
    </row>
    <row r="71" spans="12:16" ht="15" hidden="1" customHeight="1">
      <c r="L71" s="30">
        <f t="shared" si="8"/>
        <v>45429</v>
      </c>
      <c r="M71" s="31">
        <f t="shared" si="9"/>
        <v>0</v>
      </c>
      <c r="N71" s="31">
        <f t="shared" si="10"/>
        <v>17500</v>
      </c>
      <c r="O71" s="31">
        <f t="shared" si="11"/>
        <v>2.3907103825136611</v>
      </c>
      <c r="P71" s="31">
        <f t="shared" si="12"/>
        <v>1.4344262295081966</v>
      </c>
    </row>
    <row r="72" spans="12:16" ht="15" hidden="1" customHeight="1">
      <c r="L72" s="30">
        <f t="shared" si="8"/>
        <v>45430</v>
      </c>
      <c r="M72" s="31">
        <f t="shared" si="9"/>
        <v>0</v>
      </c>
      <c r="N72" s="31">
        <f t="shared" si="10"/>
        <v>17500</v>
      </c>
      <c r="O72" s="31">
        <f t="shared" si="11"/>
        <v>2.3907103825136611</v>
      </c>
      <c r="P72" s="31">
        <f t="shared" si="12"/>
        <v>1.4344262295081966</v>
      </c>
    </row>
    <row r="73" spans="12:16" ht="15" hidden="1" customHeight="1">
      <c r="L73" s="30">
        <f t="shared" si="8"/>
        <v>45431</v>
      </c>
      <c r="M73" s="31">
        <f t="shared" si="9"/>
        <v>0</v>
      </c>
      <c r="N73" s="31">
        <f t="shared" si="10"/>
        <v>17500</v>
      </c>
      <c r="O73" s="31">
        <f t="shared" si="11"/>
        <v>2.3907103825136611</v>
      </c>
      <c r="P73" s="31">
        <f t="shared" si="12"/>
        <v>1.4344262295081966</v>
      </c>
    </row>
    <row r="74" spans="12:16" ht="15" hidden="1" customHeight="1">
      <c r="L74" s="30">
        <f t="shared" si="8"/>
        <v>45432</v>
      </c>
      <c r="M74" s="31">
        <f t="shared" si="9"/>
        <v>0</v>
      </c>
      <c r="N74" s="31">
        <f t="shared" si="10"/>
        <v>17500</v>
      </c>
      <c r="O74" s="31">
        <f t="shared" si="11"/>
        <v>2.3907103825136611</v>
      </c>
      <c r="P74" s="31">
        <f t="shared" si="12"/>
        <v>1.4344262295081966</v>
      </c>
    </row>
    <row r="75" spans="12:16" ht="15" hidden="1" customHeight="1">
      <c r="L75" s="30">
        <f t="shared" si="8"/>
        <v>45433</v>
      </c>
      <c r="M75" s="31">
        <f t="shared" si="9"/>
        <v>0</v>
      </c>
      <c r="N75" s="31">
        <f t="shared" si="10"/>
        <v>17500</v>
      </c>
      <c r="O75" s="31">
        <f t="shared" si="11"/>
        <v>2.3907103825136611</v>
      </c>
      <c r="P75" s="31">
        <f t="shared" si="12"/>
        <v>1.4344262295081966</v>
      </c>
    </row>
    <row r="76" spans="12:16" ht="15" hidden="1" customHeight="1">
      <c r="L76" s="30">
        <f t="shared" si="8"/>
        <v>45434</v>
      </c>
      <c r="M76" s="31">
        <f t="shared" si="9"/>
        <v>0</v>
      </c>
      <c r="N76" s="31">
        <f t="shared" si="10"/>
        <v>17500</v>
      </c>
      <c r="O76" s="31">
        <f t="shared" si="11"/>
        <v>2.3907103825136611</v>
      </c>
      <c r="P76" s="31">
        <f t="shared" si="12"/>
        <v>1.4344262295081966</v>
      </c>
    </row>
    <row r="77" spans="12:16" ht="15" hidden="1" customHeight="1">
      <c r="L77" s="30">
        <f t="shared" si="8"/>
        <v>45435</v>
      </c>
      <c r="M77" s="31">
        <f t="shared" si="9"/>
        <v>0</v>
      </c>
      <c r="N77" s="31">
        <f t="shared" si="10"/>
        <v>17500</v>
      </c>
      <c r="O77" s="31">
        <f t="shared" si="11"/>
        <v>2.3907103825136611</v>
      </c>
      <c r="P77" s="31">
        <f t="shared" si="12"/>
        <v>1.4344262295081966</v>
      </c>
    </row>
    <row r="78" spans="12:16" ht="15" hidden="1" customHeight="1">
      <c r="L78" s="30">
        <f t="shared" si="8"/>
        <v>45436</v>
      </c>
      <c r="M78" s="31">
        <f t="shared" si="9"/>
        <v>0</v>
      </c>
      <c r="N78" s="31">
        <f t="shared" si="10"/>
        <v>17500</v>
      </c>
      <c r="O78" s="31">
        <f t="shared" si="11"/>
        <v>2.3907103825136611</v>
      </c>
      <c r="P78" s="31">
        <f t="shared" si="12"/>
        <v>1.4344262295081966</v>
      </c>
    </row>
    <row r="79" spans="12:16" ht="15" hidden="1" customHeight="1">
      <c r="L79" s="30">
        <f t="shared" si="8"/>
        <v>45437</v>
      </c>
      <c r="M79" s="31">
        <f t="shared" si="9"/>
        <v>0</v>
      </c>
      <c r="N79" s="31">
        <f t="shared" si="10"/>
        <v>17500</v>
      </c>
      <c r="O79" s="31">
        <f t="shared" si="11"/>
        <v>2.3907103825136611</v>
      </c>
      <c r="P79" s="31">
        <f t="shared" si="12"/>
        <v>1.4344262295081966</v>
      </c>
    </row>
    <row r="80" spans="12:16" ht="15" hidden="1" customHeight="1">
      <c r="L80" s="30">
        <f t="shared" si="8"/>
        <v>45438</v>
      </c>
      <c r="M80" s="31">
        <f t="shared" si="9"/>
        <v>0</v>
      </c>
      <c r="N80" s="31">
        <f t="shared" si="10"/>
        <v>17500</v>
      </c>
      <c r="O80" s="31">
        <f t="shared" si="11"/>
        <v>2.3907103825136611</v>
      </c>
      <c r="P80" s="31">
        <f t="shared" si="12"/>
        <v>1.4344262295081966</v>
      </c>
    </row>
    <row r="81" spans="12:16" ht="15" hidden="1" customHeight="1">
      <c r="L81" s="30">
        <f t="shared" si="8"/>
        <v>45439</v>
      </c>
      <c r="M81" s="31">
        <f t="shared" si="9"/>
        <v>0</v>
      </c>
      <c r="N81" s="31">
        <f t="shared" si="10"/>
        <v>17500</v>
      </c>
      <c r="O81" s="31">
        <f t="shared" si="11"/>
        <v>2.3907103825136611</v>
      </c>
      <c r="P81" s="31">
        <f t="shared" si="12"/>
        <v>1.4344262295081966</v>
      </c>
    </row>
    <row r="82" spans="12:16" ht="15" hidden="1" customHeight="1">
      <c r="L82" s="30">
        <f t="shared" si="8"/>
        <v>45440</v>
      </c>
      <c r="M82" s="31">
        <f t="shared" si="9"/>
        <v>0</v>
      </c>
      <c r="N82" s="31">
        <f t="shared" si="10"/>
        <v>17500</v>
      </c>
      <c r="O82" s="31">
        <f t="shared" si="11"/>
        <v>2.3907103825136611</v>
      </c>
      <c r="P82" s="31">
        <f t="shared" si="12"/>
        <v>1.4344262295081966</v>
      </c>
    </row>
    <row r="83" spans="12:16" ht="15" hidden="1" customHeight="1">
      <c r="L83" s="30">
        <f t="shared" si="8"/>
        <v>45441</v>
      </c>
      <c r="M83" s="31">
        <f t="shared" si="9"/>
        <v>0</v>
      </c>
      <c r="N83" s="31">
        <f t="shared" si="10"/>
        <v>17500</v>
      </c>
      <c r="O83" s="31">
        <f t="shared" si="11"/>
        <v>2.3907103825136611</v>
      </c>
      <c r="P83" s="31">
        <f t="shared" si="12"/>
        <v>1.4344262295081966</v>
      </c>
    </row>
    <row r="84" spans="12:16" ht="15" hidden="1" customHeight="1">
      <c r="L84" s="30">
        <f t="shared" si="8"/>
        <v>45442</v>
      </c>
      <c r="M84" s="31">
        <f t="shared" si="9"/>
        <v>0</v>
      </c>
      <c r="N84" s="31">
        <f t="shared" si="10"/>
        <v>17500</v>
      </c>
      <c r="O84" s="31">
        <f t="shared" si="11"/>
        <v>2.3907103825136611</v>
      </c>
      <c r="P84" s="31">
        <f t="shared" si="12"/>
        <v>1.4344262295081966</v>
      </c>
    </row>
    <row r="85" spans="12:16" ht="15" hidden="1" customHeight="1">
      <c r="L85" s="30">
        <f t="shared" si="8"/>
        <v>45443</v>
      </c>
      <c r="M85" s="31">
        <f t="shared" si="9"/>
        <v>0</v>
      </c>
      <c r="N85" s="31">
        <f t="shared" si="10"/>
        <v>17500</v>
      </c>
      <c r="O85" s="31">
        <f t="shared" si="11"/>
        <v>2.3907103825136611</v>
      </c>
      <c r="P85" s="31">
        <f t="shared" si="12"/>
        <v>1.4344262295081966</v>
      </c>
    </row>
    <row r="86" spans="12:16" ht="15" hidden="1" customHeight="1">
      <c r="L86" s="30">
        <f t="shared" si="8"/>
        <v>45444</v>
      </c>
      <c r="M86" s="31">
        <f t="shared" si="9"/>
        <v>0</v>
      </c>
      <c r="N86" s="31">
        <f t="shared" si="10"/>
        <v>17500</v>
      </c>
      <c r="O86" s="31">
        <f t="shared" si="11"/>
        <v>2.3907103825136611</v>
      </c>
      <c r="P86" s="31">
        <f t="shared" si="12"/>
        <v>1.4344262295081966</v>
      </c>
    </row>
    <row r="87" spans="12:16" ht="15" hidden="1" customHeight="1">
      <c r="L87" s="30">
        <f t="shared" si="8"/>
        <v>45445</v>
      </c>
      <c r="M87" s="31">
        <f t="shared" si="9"/>
        <v>0</v>
      </c>
      <c r="N87" s="31">
        <f t="shared" si="10"/>
        <v>17500</v>
      </c>
      <c r="O87" s="31">
        <f t="shared" si="11"/>
        <v>2.3907103825136611</v>
      </c>
      <c r="P87" s="31">
        <f t="shared" si="12"/>
        <v>1.4344262295081966</v>
      </c>
    </row>
    <row r="88" spans="12:16" ht="15" hidden="1" customHeight="1">
      <c r="L88" s="30">
        <f t="shared" ref="L88:L151" si="17">IFERROR(IF(MAX(L87+1,Дата_получения_Займа+1)&gt;Дата_погашения_Займа,"-",MAX(L87+1,Дата_получения_Займа+1)),"-")</f>
        <v>45446</v>
      </c>
      <c r="M88" s="31">
        <f t="shared" ref="M88:M151" si="18">IFERROR(VLOOKUP(L88,$B$24:$E$52,4,FALSE),0)</f>
        <v>0</v>
      </c>
      <c r="N88" s="31">
        <f t="shared" ref="N88:N151" si="19">IF(ISNUMBER(N87),N87-M88,$E$13)</f>
        <v>17500</v>
      </c>
      <c r="O88" s="31">
        <f t="shared" ref="O88:O151" si="20">IFERROR(IF(ISNUMBER(N87),N87,$E$13)*IF(L88&gt;=$J$14,$E$18,$E$17)/IF(MOD(YEAR(L88),4),365,366)*IF(ISBLANK(L87),L88-$E$15,L88-L87),0)</f>
        <v>2.3907103825136611</v>
      </c>
      <c r="P88" s="31">
        <f t="shared" ref="P88:P151" si="21">IFERROR(IF(ISNUMBER(N87),N87,$E$13)*3%/IF(MOD(YEAR(L88),4),365,366)*IF(ISBLANK(L87),(L88-$E$15),L88-L87),0)</f>
        <v>1.4344262295081966</v>
      </c>
    </row>
    <row r="89" spans="12:16" ht="15" hidden="1" customHeight="1">
      <c r="L89" s="30">
        <f t="shared" si="17"/>
        <v>45447</v>
      </c>
      <c r="M89" s="31">
        <f t="shared" si="18"/>
        <v>0</v>
      </c>
      <c r="N89" s="31">
        <f t="shared" si="19"/>
        <v>17500</v>
      </c>
      <c r="O89" s="31">
        <f t="shared" si="20"/>
        <v>2.3907103825136611</v>
      </c>
      <c r="P89" s="31">
        <f t="shared" si="21"/>
        <v>1.4344262295081966</v>
      </c>
    </row>
    <row r="90" spans="12:16" ht="15" hidden="1" customHeight="1">
      <c r="L90" s="30">
        <f t="shared" si="17"/>
        <v>45448</v>
      </c>
      <c r="M90" s="31">
        <f t="shared" si="18"/>
        <v>0</v>
      </c>
      <c r="N90" s="31">
        <f t="shared" si="19"/>
        <v>17500</v>
      </c>
      <c r="O90" s="31">
        <f t="shared" si="20"/>
        <v>2.3907103825136611</v>
      </c>
      <c r="P90" s="31">
        <f t="shared" si="21"/>
        <v>1.4344262295081966</v>
      </c>
    </row>
    <row r="91" spans="12:16" ht="15" hidden="1" customHeight="1">
      <c r="L91" s="30">
        <f t="shared" si="17"/>
        <v>45449</v>
      </c>
      <c r="M91" s="31">
        <f t="shared" si="18"/>
        <v>0</v>
      </c>
      <c r="N91" s="31">
        <f t="shared" si="19"/>
        <v>17500</v>
      </c>
      <c r="O91" s="31">
        <f t="shared" si="20"/>
        <v>2.3907103825136611</v>
      </c>
      <c r="P91" s="31">
        <f t="shared" si="21"/>
        <v>1.4344262295081966</v>
      </c>
    </row>
    <row r="92" spans="12:16" ht="15" hidden="1" customHeight="1">
      <c r="L92" s="30">
        <f t="shared" si="17"/>
        <v>45450</v>
      </c>
      <c r="M92" s="31">
        <f t="shared" si="18"/>
        <v>0</v>
      </c>
      <c r="N92" s="31">
        <f t="shared" si="19"/>
        <v>17500</v>
      </c>
      <c r="O92" s="31">
        <f t="shared" si="20"/>
        <v>2.3907103825136611</v>
      </c>
      <c r="P92" s="31">
        <f t="shared" si="21"/>
        <v>1.4344262295081966</v>
      </c>
    </row>
    <row r="93" spans="12:16" ht="15" hidden="1" customHeight="1">
      <c r="L93" s="30">
        <f t="shared" si="17"/>
        <v>45451</v>
      </c>
      <c r="M93" s="31">
        <f t="shared" si="18"/>
        <v>0</v>
      </c>
      <c r="N93" s="31">
        <f t="shared" si="19"/>
        <v>17500</v>
      </c>
      <c r="O93" s="31">
        <f t="shared" si="20"/>
        <v>2.3907103825136611</v>
      </c>
      <c r="P93" s="31">
        <f t="shared" si="21"/>
        <v>1.4344262295081966</v>
      </c>
    </row>
    <row r="94" spans="12:16" ht="15" hidden="1" customHeight="1">
      <c r="L94" s="30">
        <f t="shared" si="17"/>
        <v>45452</v>
      </c>
      <c r="M94" s="31">
        <f t="shared" si="18"/>
        <v>0</v>
      </c>
      <c r="N94" s="31">
        <f t="shared" si="19"/>
        <v>17500</v>
      </c>
      <c r="O94" s="31">
        <f t="shared" si="20"/>
        <v>2.3907103825136611</v>
      </c>
      <c r="P94" s="31">
        <f t="shared" si="21"/>
        <v>1.4344262295081966</v>
      </c>
    </row>
    <row r="95" spans="12:16" ht="15" hidden="1" customHeight="1">
      <c r="L95" s="30">
        <f t="shared" si="17"/>
        <v>45453</v>
      </c>
      <c r="M95" s="31">
        <f t="shared" si="18"/>
        <v>0</v>
      </c>
      <c r="N95" s="31">
        <f t="shared" si="19"/>
        <v>17500</v>
      </c>
      <c r="O95" s="31">
        <f t="shared" si="20"/>
        <v>2.3907103825136611</v>
      </c>
      <c r="P95" s="31">
        <f t="shared" si="21"/>
        <v>1.4344262295081966</v>
      </c>
    </row>
    <row r="96" spans="12:16" ht="15" hidden="1" customHeight="1">
      <c r="L96" s="30">
        <f t="shared" si="17"/>
        <v>45454</v>
      </c>
      <c r="M96" s="31">
        <f t="shared" si="18"/>
        <v>0</v>
      </c>
      <c r="N96" s="31">
        <f t="shared" si="19"/>
        <v>17500</v>
      </c>
      <c r="O96" s="31">
        <f t="shared" si="20"/>
        <v>2.3907103825136611</v>
      </c>
      <c r="P96" s="31">
        <f t="shared" si="21"/>
        <v>1.4344262295081966</v>
      </c>
    </row>
    <row r="97" spans="12:16" ht="15" hidden="1" customHeight="1">
      <c r="L97" s="30">
        <f t="shared" si="17"/>
        <v>45455</v>
      </c>
      <c r="M97" s="31">
        <f t="shared" si="18"/>
        <v>0</v>
      </c>
      <c r="N97" s="31">
        <f t="shared" si="19"/>
        <v>17500</v>
      </c>
      <c r="O97" s="31">
        <f t="shared" si="20"/>
        <v>2.3907103825136611</v>
      </c>
      <c r="P97" s="31">
        <f t="shared" si="21"/>
        <v>1.4344262295081966</v>
      </c>
    </row>
    <row r="98" spans="12:16" ht="15" hidden="1" customHeight="1">
      <c r="L98" s="30">
        <f t="shared" si="17"/>
        <v>45456</v>
      </c>
      <c r="M98" s="31">
        <f t="shared" si="18"/>
        <v>0</v>
      </c>
      <c r="N98" s="31">
        <f t="shared" si="19"/>
        <v>17500</v>
      </c>
      <c r="O98" s="31">
        <f t="shared" si="20"/>
        <v>2.3907103825136611</v>
      </c>
      <c r="P98" s="31">
        <f t="shared" si="21"/>
        <v>1.4344262295081966</v>
      </c>
    </row>
    <row r="99" spans="12:16" ht="15" hidden="1" customHeight="1">
      <c r="L99" s="30">
        <f t="shared" si="17"/>
        <v>45457</v>
      </c>
      <c r="M99" s="31">
        <f t="shared" si="18"/>
        <v>0</v>
      </c>
      <c r="N99" s="31">
        <f t="shared" si="19"/>
        <v>17500</v>
      </c>
      <c r="O99" s="31">
        <f t="shared" si="20"/>
        <v>2.3907103825136611</v>
      </c>
      <c r="P99" s="31">
        <f t="shared" si="21"/>
        <v>1.4344262295081966</v>
      </c>
    </row>
    <row r="100" spans="12:16" ht="15" hidden="1" customHeight="1">
      <c r="L100" s="30">
        <f t="shared" si="17"/>
        <v>45458</v>
      </c>
      <c r="M100" s="31">
        <f t="shared" si="18"/>
        <v>0</v>
      </c>
      <c r="N100" s="31">
        <f t="shared" si="19"/>
        <v>17500</v>
      </c>
      <c r="O100" s="31">
        <f t="shared" si="20"/>
        <v>2.3907103825136611</v>
      </c>
      <c r="P100" s="31">
        <f t="shared" si="21"/>
        <v>1.4344262295081966</v>
      </c>
    </row>
    <row r="101" spans="12:16" ht="15" hidden="1" customHeight="1">
      <c r="L101" s="30">
        <f t="shared" si="17"/>
        <v>45459</v>
      </c>
      <c r="M101" s="31">
        <f t="shared" si="18"/>
        <v>0</v>
      </c>
      <c r="N101" s="31">
        <f t="shared" si="19"/>
        <v>17500</v>
      </c>
      <c r="O101" s="31">
        <f t="shared" si="20"/>
        <v>2.3907103825136611</v>
      </c>
      <c r="P101" s="31">
        <f t="shared" si="21"/>
        <v>1.4344262295081966</v>
      </c>
    </row>
    <row r="102" spans="12:16" ht="15" hidden="1" customHeight="1">
      <c r="L102" s="30">
        <f t="shared" si="17"/>
        <v>45460</v>
      </c>
      <c r="M102" s="31">
        <f t="shared" si="18"/>
        <v>0</v>
      </c>
      <c r="N102" s="31">
        <f t="shared" si="19"/>
        <v>17500</v>
      </c>
      <c r="O102" s="31">
        <f t="shared" si="20"/>
        <v>2.3907103825136611</v>
      </c>
      <c r="P102" s="31">
        <f t="shared" si="21"/>
        <v>1.4344262295081966</v>
      </c>
    </row>
    <row r="103" spans="12:16" ht="15" hidden="1" customHeight="1">
      <c r="L103" s="30">
        <f t="shared" si="17"/>
        <v>45461</v>
      </c>
      <c r="M103" s="31">
        <f t="shared" si="18"/>
        <v>0</v>
      </c>
      <c r="N103" s="31">
        <f t="shared" si="19"/>
        <v>17500</v>
      </c>
      <c r="O103" s="31">
        <f t="shared" si="20"/>
        <v>2.3907103825136611</v>
      </c>
      <c r="P103" s="31">
        <f t="shared" si="21"/>
        <v>1.4344262295081966</v>
      </c>
    </row>
    <row r="104" spans="12:16" ht="15" hidden="1" customHeight="1">
      <c r="L104" s="30">
        <f t="shared" si="17"/>
        <v>45462</v>
      </c>
      <c r="M104" s="31">
        <f t="shared" si="18"/>
        <v>0</v>
      </c>
      <c r="N104" s="31">
        <f t="shared" si="19"/>
        <v>17500</v>
      </c>
      <c r="O104" s="31">
        <f t="shared" si="20"/>
        <v>2.3907103825136611</v>
      </c>
      <c r="P104" s="31">
        <f t="shared" si="21"/>
        <v>1.4344262295081966</v>
      </c>
    </row>
    <row r="105" spans="12:16" ht="15" hidden="1" customHeight="1">
      <c r="L105" s="30">
        <f t="shared" si="17"/>
        <v>45463</v>
      </c>
      <c r="M105" s="31">
        <f t="shared" si="18"/>
        <v>0</v>
      </c>
      <c r="N105" s="31">
        <f t="shared" si="19"/>
        <v>17500</v>
      </c>
      <c r="O105" s="31">
        <f t="shared" si="20"/>
        <v>2.3907103825136611</v>
      </c>
      <c r="P105" s="31">
        <f t="shared" si="21"/>
        <v>1.4344262295081966</v>
      </c>
    </row>
    <row r="106" spans="12:16" ht="15" hidden="1" customHeight="1">
      <c r="L106" s="30">
        <f t="shared" si="17"/>
        <v>45464</v>
      </c>
      <c r="M106" s="31">
        <f t="shared" si="18"/>
        <v>0</v>
      </c>
      <c r="N106" s="31">
        <f t="shared" si="19"/>
        <v>17500</v>
      </c>
      <c r="O106" s="31">
        <f t="shared" si="20"/>
        <v>2.3907103825136611</v>
      </c>
      <c r="P106" s="31">
        <f t="shared" si="21"/>
        <v>1.4344262295081966</v>
      </c>
    </row>
    <row r="107" spans="12:16" ht="15" hidden="1" customHeight="1">
      <c r="L107" s="30">
        <f t="shared" si="17"/>
        <v>45465</v>
      </c>
      <c r="M107" s="31">
        <f t="shared" si="18"/>
        <v>0</v>
      </c>
      <c r="N107" s="31">
        <f t="shared" si="19"/>
        <v>17500</v>
      </c>
      <c r="O107" s="31">
        <f t="shared" si="20"/>
        <v>2.3907103825136611</v>
      </c>
      <c r="P107" s="31">
        <f t="shared" si="21"/>
        <v>1.4344262295081966</v>
      </c>
    </row>
    <row r="108" spans="12:16" ht="15" hidden="1" customHeight="1">
      <c r="L108" s="30">
        <f t="shared" si="17"/>
        <v>45466</v>
      </c>
      <c r="M108" s="31">
        <f t="shared" si="18"/>
        <v>0</v>
      </c>
      <c r="N108" s="31">
        <f t="shared" si="19"/>
        <v>17500</v>
      </c>
      <c r="O108" s="31">
        <f t="shared" si="20"/>
        <v>2.3907103825136611</v>
      </c>
      <c r="P108" s="31">
        <f t="shared" si="21"/>
        <v>1.4344262295081966</v>
      </c>
    </row>
    <row r="109" spans="12:16" ht="15" hidden="1" customHeight="1">
      <c r="L109" s="30">
        <f t="shared" si="17"/>
        <v>45467</v>
      </c>
      <c r="M109" s="31">
        <f t="shared" si="18"/>
        <v>0</v>
      </c>
      <c r="N109" s="31">
        <f t="shared" si="19"/>
        <v>17500</v>
      </c>
      <c r="O109" s="31">
        <f t="shared" si="20"/>
        <v>2.3907103825136611</v>
      </c>
      <c r="P109" s="31">
        <f t="shared" si="21"/>
        <v>1.4344262295081966</v>
      </c>
    </row>
    <row r="110" spans="12:16" ht="15" hidden="1" customHeight="1">
      <c r="L110" s="30">
        <f t="shared" si="17"/>
        <v>45468</v>
      </c>
      <c r="M110" s="31">
        <f t="shared" si="18"/>
        <v>0</v>
      </c>
      <c r="N110" s="31">
        <f t="shared" si="19"/>
        <v>17500</v>
      </c>
      <c r="O110" s="31">
        <f t="shared" si="20"/>
        <v>2.3907103825136611</v>
      </c>
      <c r="P110" s="31">
        <f t="shared" si="21"/>
        <v>1.4344262295081966</v>
      </c>
    </row>
    <row r="111" spans="12:16" ht="15" hidden="1" customHeight="1">
      <c r="L111" s="30">
        <f t="shared" si="17"/>
        <v>45469</v>
      </c>
      <c r="M111" s="31">
        <f t="shared" si="18"/>
        <v>0</v>
      </c>
      <c r="N111" s="31">
        <f t="shared" si="19"/>
        <v>17500</v>
      </c>
      <c r="O111" s="31">
        <f t="shared" si="20"/>
        <v>2.3907103825136611</v>
      </c>
      <c r="P111" s="31">
        <f t="shared" si="21"/>
        <v>1.4344262295081966</v>
      </c>
    </row>
    <row r="112" spans="12:16" ht="15" hidden="1" customHeight="1">
      <c r="L112" s="30">
        <f t="shared" si="17"/>
        <v>45470</v>
      </c>
      <c r="M112" s="31">
        <f t="shared" si="18"/>
        <v>0</v>
      </c>
      <c r="N112" s="31">
        <f t="shared" si="19"/>
        <v>17500</v>
      </c>
      <c r="O112" s="31">
        <f t="shared" si="20"/>
        <v>2.3907103825136611</v>
      </c>
      <c r="P112" s="31">
        <f t="shared" si="21"/>
        <v>1.4344262295081966</v>
      </c>
    </row>
    <row r="113" spans="12:16" ht="15" hidden="1" customHeight="1">
      <c r="L113" s="30">
        <f t="shared" si="17"/>
        <v>45471</v>
      </c>
      <c r="M113" s="31">
        <f t="shared" si="18"/>
        <v>0</v>
      </c>
      <c r="N113" s="31">
        <f t="shared" si="19"/>
        <v>17500</v>
      </c>
      <c r="O113" s="31">
        <f t="shared" si="20"/>
        <v>2.3907103825136611</v>
      </c>
      <c r="P113" s="31">
        <f t="shared" si="21"/>
        <v>1.4344262295081966</v>
      </c>
    </row>
    <row r="114" spans="12:16" ht="15" hidden="1" customHeight="1">
      <c r="L114" s="30">
        <f t="shared" si="17"/>
        <v>45472</v>
      </c>
      <c r="M114" s="31">
        <f t="shared" si="18"/>
        <v>0</v>
      </c>
      <c r="N114" s="31">
        <f t="shared" si="19"/>
        <v>17500</v>
      </c>
      <c r="O114" s="31">
        <f t="shared" si="20"/>
        <v>2.3907103825136611</v>
      </c>
      <c r="P114" s="31">
        <f t="shared" si="21"/>
        <v>1.4344262295081966</v>
      </c>
    </row>
    <row r="115" spans="12:16" ht="15" hidden="1" customHeight="1">
      <c r="L115" s="30">
        <f t="shared" si="17"/>
        <v>45473</v>
      </c>
      <c r="M115" s="31">
        <f t="shared" si="18"/>
        <v>0</v>
      </c>
      <c r="N115" s="31">
        <f t="shared" si="19"/>
        <v>17500</v>
      </c>
      <c r="O115" s="31">
        <f t="shared" si="20"/>
        <v>2.3907103825136611</v>
      </c>
      <c r="P115" s="31">
        <f t="shared" si="21"/>
        <v>1.4344262295081966</v>
      </c>
    </row>
    <row r="116" spans="12:16" ht="15" hidden="1" customHeight="1">
      <c r="L116" s="30">
        <f t="shared" si="17"/>
        <v>45474</v>
      </c>
      <c r="M116" s="31">
        <f t="shared" si="18"/>
        <v>0</v>
      </c>
      <c r="N116" s="31">
        <f t="shared" si="19"/>
        <v>17500</v>
      </c>
      <c r="O116" s="31">
        <f t="shared" si="20"/>
        <v>2.3907103825136611</v>
      </c>
      <c r="P116" s="31">
        <f t="shared" si="21"/>
        <v>1.4344262295081966</v>
      </c>
    </row>
    <row r="117" spans="12:16" ht="15" hidden="1" customHeight="1">
      <c r="L117" s="30">
        <f t="shared" si="17"/>
        <v>45475</v>
      </c>
      <c r="M117" s="31">
        <f t="shared" si="18"/>
        <v>0</v>
      </c>
      <c r="N117" s="31">
        <f t="shared" si="19"/>
        <v>17500</v>
      </c>
      <c r="O117" s="31">
        <f t="shared" si="20"/>
        <v>2.3907103825136611</v>
      </c>
      <c r="P117" s="31">
        <f t="shared" si="21"/>
        <v>1.4344262295081966</v>
      </c>
    </row>
    <row r="118" spans="12:16" ht="15" hidden="1" customHeight="1">
      <c r="L118" s="30">
        <f t="shared" si="17"/>
        <v>45476</v>
      </c>
      <c r="M118" s="31">
        <f t="shared" si="18"/>
        <v>0</v>
      </c>
      <c r="N118" s="31">
        <f t="shared" si="19"/>
        <v>17500</v>
      </c>
      <c r="O118" s="31">
        <f t="shared" si="20"/>
        <v>2.3907103825136611</v>
      </c>
      <c r="P118" s="31">
        <f t="shared" si="21"/>
        <v>1.4344262295081966</v>
      </c>
    </row>
    <row r="119" spans="12:16" ht="15" hidden="1" customHeight="1">
      <c r="L119" s="30">
        <f t="shared" si="17"/>
        <v>45477</v>
      </c>
      <c r="M119" s="31">
        <f t="shared" si="18"/>
        <v>0</v>
      </c>
      <c r="N119" s="31">
        <f t="shared" si="19"/>
        <v>17500</v>
      </c>
      <c r="O119" s="31">
        <f t="shared" si="20"/>
        <v>2.3907103825136611</v>
      </c>
      <c r="P119" s="31">
        <f t="shared" si="21"/>
        <v>1.4344262295081966</v>
      </c>
    </row>
    <row r="120" spans="12:16" ht="15" hidden="1" customHeight="1">
      <c r="L120" s="30">
        <f t="shared" si="17"/>
        <v>45478</v>
      </c>
      <c r="M120" s="31">
        <f t="shared" si="18"/>
        <v>0</v>
      </c>
      <c r="N120" s="31">
        <f t="shared" si="19"/>
        <v>17500</v>
      </c>
      <c r="O120" s="31">
        <f t="shared" si="20"/>
        <v>2.3907103825136611</v>
      </c>
      <c r="P120" s="31">
        <f t="shared" si="21"/>
        <v>1.4344262295081966</v>
      </c>
    </row>
    <row r="121" spans="12:16" ht="15" hidden="1" customHeight="1">
      <c r="L121" s="30">
        <f t="shared" si="17"/>
        <v>45479</v>
      </c>
      <c r="M121" s="31">
        <f t="shared" si="18"/>
        <v>0</v>
      </c>
      <c r="N121" s="31">
        <f t="shared" si="19"/>
        <v>17500</v>
      </c>
      <c r="O121" s="31">
        <f t="shared" si="20"/>
        <v>2.3907103825136611</v>
      </c>
      <c r="P121" s="31">
        <f t="shared" si="21"/>
        <v>1.4344262295081966</v>
      </c>
    </row>
    <row r="122" spans="12:16" ht="15" hidden="1" customHeight="1">
      <c r="L122" s="30">
        <f t="shared" si="17"/>
        <v>45480</v>
      </c>
      <c r="M122" s="31">
        <f t="shared" si="18"/>
        <v>0</v>
      </c>
      <c r="N122" s="31">
        <f t="shared" si="19"/>
        <v>17500</v>
      </c>
      <c r="O122" s="31">
        <f t="shared" si="20"/>
        <v>2.3907103825136611</v>
      </c>
      <c r="P122" s="31">
        <f t="shared" si="21"/>
        <v>1.4344262295081966</v>
      </c>
    </row>
    <row r="123" spans="12:16" ht="15" hidden="1" customHeight="1">
      <c r="L123" s="30">
        <f t="shared" si="17"/>
        <v>45481</v>
      </c>
      <c r="M123" s="31">
        <f t="shared" si="18"/>
        <v>0</v>
      </c>
      <c r="N123" s="31">
        <f t="shared" si="19"/>
        <v>17500</v>
      </c>
      <c r="O123" s="31">
        <f t="shared" si="20"/>
        <v>2.3907103825136611</v>
      </c>
      <c r="P123" s="31">
        <f t="shared" si="21"/>
        <v>1.4344262295081966</v>
      </c>
    </row>
    <row r="124" spans="12:16" ht="15" hidden="1" customHeight="1">
      <c r="L124" s="30">
        <f t="shared" si="17"/>
        <v>45482</v>
      </c>
      <c r="M124" s="31">
        <f t="shared" si="18"/>
        <v>0</v>
      </c>
      <c r="N124" s="31">
        <f t="shared" si="19"/>
        <v>17500</v>
      </c>
      <c r="O124" s="31">
        <f t="shared" si="20"/>
        <v>2.3907103825136611</v>
      </c>
      <c r="P124" s="31">
        <f t="shared" si="21"/>
        <v>1.4344262295081966</v>
      </c>
    </row>
    <row r="125" spans="12:16" ht="15" hidden="1" customHeight="1">
      <c r="L125" s="30">
        <f t="shared" si="17"/>
        <v>45483</v>
      </c>
      <c r="M125" s="31">
        <f t="shared" si="18"/>
        <v>0</v>
      </c>
      <c r="N125" s="31">
        <f t="shared" si="19"/>
        <v>17500</v>
      </c>
      <c r="O125" s="31">
        <f t="shared" si="20"/>
        <v>2.3907103825136611</v>
      </c>
      <c r="P125" s="31">
        <f t="shared" si="21"/>
        <v>1.4344262295081966</v>
      </c>
    </row>
    <row r="126" spans="12:16" ht="15" hidden="1" customHeight="1">
      <c r="L126" s="30">
        <f t="shared" si="17"/>
        <v>45484</v>
      </c>
      <c r="M126" s="31">
        <f t="shared" si="18"/>
        <v>0</v>
      </c>
      <c r="N126" s="31">
        <f t="shared" si="19"/>
        <v>17500</v>
      </c>
      <c r="O126" s="31">
        <f t="shared" si="20"/>
        <v>2.3907103825136611</v>
      </c>
      <c r="P126" s="31">
        <f t="shared" si="21"/>
        <v>1.4344262295081966</v>
      </c>
    </row>
    <row r="127" spans="12:16" ht="15" hidden="1" customHeight="1">
      <c r="L127" s="30">
        <f t="shared" si="17"/>
        <v>45485</v>
      </c>
      <c r="M127" s="31">
        <f t="shared" si="18"/>
        <v>0</v>
      </c>
      <c r="N127" s="31">
        <f t="shared" si="19"/>
        <v>17500</v>
      </c>
      <c r="O127" s="31">
        <f t="shared" si="20"/>
        <v>2.3907103825136611</v>
      </c>
      <c r="P127" s="31">
        <f t="shared" si="21"/>
        <v>1.4344262295081966</v>
      </c>
    </row>
    <row r="128" spans="12:16" ht="15" hidden="1" customHeight="1">
      <c r="L128" s="30">
        <f t="shared" si="17"/>
        <v>45486</v>
      </c>
      <c r="M128" s="31">
        <f t="shared" si="18"/>
        <v>0</v>
      </c>
      <c r="N128" s="31">
        <f t="shared" si="19"/>
        <v>17500</v>
      </c>
      <c r="O128" s="31">
        <f t="shared" si="20"/>
        <v>2.3907103825136611</v>
      </c>
      <c r="P128" s="31">
        <f t="shared" si="21"/>
        <v>1.4344262295081966</v>
      </c>
    </row>
    <row r="129" spans="12:16" ht="15" hidden="1" customHeight="1">
      <c r="L129" s="30">
        <f t="shared" si="17"/>
        <v>45487</v>
      </c>
      <c r="M129" s="31">
        <f t="shared" si="18"/>
        <v>0</v>
      </c>
      <c r="N129" s="31">
        <f t="shared" si="19"/>
        <v>17500</v>
      </c>
      <c r="O129" s="31">
        <f t="shared" si="20"/>
        <v>2.3907103825136611</v>
      </c>
      <c r="P129" s="31">
        <f t="shared" si="21"/>
        <v>1.4344262295081966</v>
      </c>
    </row>
    <row r="130" spans="12:16" ht="15" hidden="1" customHeight="1">
      <c r="L130" s="30">
        <f t="shared" si="17"/>
        <v>45488</v>
      </c>
      <c r="M130" s="31">
        <f t="shared" si="18"/>
        <v>0</v>
      </c>
      <c r="N130" s="31">
        <f t="shared" si="19"/>
        <v>17500</v>
      </c>
      <c r="O130" s="31">
        <f t="shared" si="20"/>
        <v>2.3907103825136611</v>
      </c>
      <c r="P130" s="31">
        <f t="shared" si="21"/>
        <v>1.4344262295081966</v>
      </c>
    </row>
    <row r="131" spans="12:16" ht="15" hidden="1" customHeight="1">
      <c r="L131" s="30">
        <f t="shared" si="17"/>
        <v>45489</v>
      </c>
      <c r="M131" s="31">
        <f t="shared" si="18"/>
        <v>0</v>
      </c>
      <c r="N131" s="31">
        <f t="shared" si="19"/>
        <v>17500</v>
      </c>
      <c r="O131" s="31">
        <f t="shared" si="20"/>
        <v>2.3907103825136611</v>
      </c>
      <c r="P131" s="31">
        <f t="shared" si="21"/>
        <v>1.4344262295081966</v>
      </c>
    </row>
    <row r="132" spans="12:16" ht="15" hidden="1" customHeight="1">
      <c r="L132" s="30">
        <f t="shared" si="17"/>
        <v>45490</v>
      </c>
      <c r="M132" s="31">
        <f t="shared" si="18"/>
        <v>0</v>
      </c>
      <c r="N132" s="31">
        <f t="shared" si="19"/>
        <v>17500</v>
      </c>
      <c r="O132" s="31">
        <f t="shared" si="20"/>
        <v>2.3907103825136611</v>
      </c>
      <c r="P132" s="31">
        <f t="shared" si="21"/>
        <v>1.4344262295081966</v>
      </c>
    </row>
    <row r="133" spans="12:16" ht="15" hidden="1" customHeight="1">
      <c r="L133" s="30">
        <f t="shared" si="17"/>
        <v>45491</v>
      </c>
      <c r="M133" s="31">
        <f t="shared" si="18"/>
        <v>0</v>
      </c>
      <c r="N133" s="31">
        <f t="shared" si="19"/>
        <v>17500</v>
      </c>
      <c r="O133" s="31">
        <f t="shared" si="20"/>
        <v>2.3907103825136611</v>
      </c>
      <c r="P133" s="31">
        <f t="shared" si="21"/>
        <v>1.4344262295081966</v>
      </c>
    </row>
    <row r="134" spans="12:16" ht="15" hidden="1" customHeight="1">
      <c r="L134" s="30">
        <f t="shared" si="17"/>
        <v>45492</v>
      </c>
      <c r="M134" s="31">
        <f t="shared" si="18"/>
        <v>0</v>
      </c>
      <c r="N134" s="31">
        <f t="shared" si="19"/>
        <v>17500</v>
      </c>
      <c r="O134" s="31">
        <f t="shared" si="20"/>
        <v>2.3907103825136611</v>
      </c>
      <c r="P134" s="31">
        <f t="shared" si="21"/>
        <v>1.4344262295081966</v>
      </c>
    </row>
    <row r="135" spans="12:16" ht="15" hidden="1" customHeight="1">
      <c r="L135" s="30">
        <f t="shared" si="17"/>
        <v>45493</v>
      </c>
      <c r="M135" s="31">
        <f t="shared" si="18"/>
        <v>0</v>
      </c>
      <c r="N135" s="31">
        <f t="shared" si="19"/>
        <v>17500</v>
      </c>
      <c r="O135" s="31">
        <f t="shared" si="20"/>
        <v>2.3907103825136611</v>
      </c>
      <c r="P135" s="31">
        <f t="shared" si="21"/>
        <v>1.4344262295081966</v>
      </c>
    </row>
    <row r="136" spans="12:16" ht="15" hidden="1" customHeight="1">
      <c r="L136" s="30">
        <f t="shared" si="17"/>
        <v>45494</v>
      </c>
      <c r="M136" s="31">
        <f t="shared" si="18"/>
        <v>0</v>
      </c>
      <c r="N136" s="31">
        <f t="shared" si="19"/>
        <v>17500</v>
      </c>
      <c r="O136" s="31">
        <f t="shared" si="20"/>
        <v>2.3907103825136611</v>
      </c>
      <c r="P136" s="31">
        <f t="shared" si="21"/>
        <v>1.4344262295081966</v>
      </c>
    </row>
    <row r="137" spans="12:16" ht="15" hidden="1" customHeight="1">
      <c r="L137" s="30">
        <f t="shared" si="17"/>
        <v>45495</v>
      </c>
      <c r="M137" s="31">
        <f t="shared" si="18"/>
        <v>0</v>
      </c>
      <c r="N137" s="31">
        <f t="shared" si="19"/>
        <v>17500</v>
      </c>
      <c r="O137" s="31">
        <f t="shared" si="20"/>
        <v>2.3907103825136611</v>
      </c>
      <c r="P137" s="31">
        <f t="shared" si="21"/>
        <v>1.4344262295081966</v>
      </c>
    </row>
    <row r="138" spans="12:16" ht="15" hidden="1" customHeight="1">
      <c r="L138" s="30">
        <f t="shared" si="17"/>
        <v>45496</v>
      </c>
      <c r="M138" s="31">
        <f t="shared" si="18"/>
        <v>0</v>
      </c>
      <c r="N138" s="31">
        <f t="shared" si="19"/>
        <v>17500</v>
      </c>
      <c r="O138" s="31">
        <f t="shared" si="20"/>
        <v>2.3907103825136611</v>
      </c>
      <c r="P138" s="31">
        <f t="shared" si="21"/>
        <v>1.4344262295081966</v>
      </c>
    </row>
    <row r="139" spans="12:16" ht="15" hidden="1" customHeight="1">
      <c r="L139" s="30">
        <f t="shared" si="17"/>
        <v>45497</v>
      </c>
      <c r="M139" s="31">
        <f t="shared" si="18"/>
        <v>0</v>
      </c>
      <c r="N139" s="31">
        <f t="shared" si="19"/>
        <v>17500</v>
      </c>
      <c r="O139" s="31">
        <f t="shared" si="20"/>
        <v>2.3907103825136611</v>
      </c>
      <c r="P139" s="31">
        <f t="shared" si="21"/>
        <v>1.4344262295081966</v>
      </c>
    </row>
    <row r="140" spans="12:16" ht="15" hidden="1" customHeight="1">
      <c r="L140" s="30">
        <f t="shared" si="17"/>
        <v>45498</v>
      </c>
      <c r="M140" s="31">
        <f t="shared" si="18"/>
        <v>0</v>
      </c>
      <c r="N140" s="31">
        <f t="shared" si="19"/>
        <v>17500</v>
      </c>
      <c r="O140" s="31">
        <f t="shared" si="20"/>
        <v>2.3907103825136611</v>
      </c>
      <c r="P140" s="31">
        <f t="shared" si="21"/>
        <v>1.4344262295081966</v>
      </c>
    </row>
    <row r="141" spans="12:16" ht="15" hidden="1" customHeight="1">
      <c r="L141" s="30">
        <f t="shared" si="17"/>
        <v>45499</v>
      </c>
      <c r="M141" s="31">
        <f t="shared" si="18"/>
        <v>0</v>
      </c>
      <c r="N141" s="31">
        <f t="shared" si="19"/>
        <v>17500</v>
      </c>
      <c r="O141" s="31">
        <f t="shared" si="20"/>
        <v>2.3907103825136611</v>
      </c>
      <c r="P141" s="31">
        <f t="shared" si="21"/>
        <v>1.4344262295081966</v>
      </c>
    </row>
    <row r="142" spans="12:16" ht="15" hidden="1" customHeight="1">
      <c r="L142" s="30">
        <f t="shared" si="17"/>
        <v>45500</v>
      </c>
      <c r="M142" s="31">
        <f t="shared" si="18"/>
        <v>0</v>
      </c>
      <c r="N142" s="31">
        <f t="shared" si="19"/>
        <v>17500</v>
      </c>
      <c r="O142" s="31">
        <f t="shared" si="20"/>
        <v>2.3907103825136611</v>
      </c>
      <c r="P142" s="31">
        <f t="shared" si="21"/>
        <v>1.4344262295081966</v>
      </c>
    </row>
    <row r="143" spans="12:16" ht="15" hidden="1" customHeight="1">
      <c r="L143" s="30">
        <f t="shared" si="17"/>
        <v>45501</v>
      </c>
      <c r="M143" s="31">
        <f t="shared" si="18"/>
        <v>0</v>
      </c>
      <c r="N143" s="31">
        <f t="shared" si="19"/>
        <v>17500</v>
      </c>
      <c r="O143" s="31">
        <f t="shared" si="20"/>
        <v>2.3907103825136611</v>
      </c>
      <c r="P143" s="31">
        <f t="shared" si="21"/>
        <v>1.4344262295081966</v>
      </c>
    </row>
    <row r="144" spans="12:16" ht="15" hidden="1" customHeight="1">
      <c r="L144" s="30">
        <f t="shared" si="17"/>
        <v>45502</v>
      </c>
      <c r="M144" s="31">
        <f t="shared" si="18"/>
        <v>0</v>
      </c>
      <c r="N144" s="31">
        <f t="shared" si="19"/>
        <v>17500</v>
      </c>
      <c r="O144" s="31">
        <f t="shared" si="20"/>
        <v>2.3907103825136611</v>
      </c>
      <c r="P144" s="31">
        <f t="shared" si="21"/>
        <v>1.4344262295081966</v>
      </c>
    </row>
    <row r="145" spans="12:16" ht="15" hidden="1" customHeight="1">
      <c r="L145" s="30">
        <f t="shared" si="17"/>
        <v>45503</v>
      </c>
      <c r="M145" s="31">
        <f t="shared" si="18"/>
        <v>0</v>
      </c>
      <c r="N145" s="31">
        <f t="shared" si="19"/>
        <v>17500</v>
      </c>
      <c r="O145" s="31">
        <f t="shared" si="20"/>
        <v>2.3907103825136611</v>
      </c>
      <c r="P145" s="31">
        <f t="shared" si="21"/>
        <v>1.4344262295081966</v>
      </c>
    </row>
    <row r="146" spans="12:16" ht="15" hidden="1" customHeight="1">
      <c r="L146" s="30">
        <f t="shared" si="17"/>
        <v>45504</v>
      </c>
      <c r="M146" s="31">
        <f t="shared" si="18"/>
        <v>0</v>
      </c>
      <c r="N146" s="31">
        <f t="shared" si="19"/>
        <v>17500</v>
      </c>
      <c r="O146" s="31">
        <f t="shared" si="20"/>
        <v>2.3907103825136611</v>
      </c>
      <c r="P146" s="31">
        <f t="shared" si="21"/>
        <v>1.4344262295081966</v>
      </c>
    </row>
    <row r="147" spans="12:16" ht="15" hidden="1" customHeight="1">
      <c r="L147" s="30">
        <f t="shared" si="17"/>
        <v>45505</v>
      </c>
      <c r="M147" s="31">
        <f t="shared" si="18"/>
        <v>0</v>
      </c>
      <c r="N147" s="31">
        <f t="shared" si="19"/>
        <v>17500</v>
      </c>
      <c r="O147" s="31">
        <f t="shared" si="20"/>
        <v>2.3907103825136611</v>
      </c>
      <c r="P147" s="31">
        <f t="shared" si="21"/>
        <v>1.4344262295081966</v>
      </c>
    </row>
    <row r="148" spans="12:16" ht="15" hidden="1" customHeight="1">
      <c r="L148" s="30">
        <f t="shared" si="17"/>
        <v>45506</v>
      </c>
      <c r="M148" s="31">
        <f t="shared" si="18"/>
        <v>0</v>
      </c>
      <c r="N148" s="31">
        <f t="shared" si="19"/>
        <v>17500</v>
      </c>
      <c r="O148" s="31">
        <f t="shared" si="20"/>
        <v>2.3907103825136611</v>
      </c>
      <c r="P148" s="31">
        <f t="shared" si="21"/>
        <v>1.4344262295081966</v>
      </c>
    </row>
    <row r="149" spans="12:16" ht="15" hidden="1" customHeight="1">
      <c r="L149" s="30">
        <f t="shared" si="17"/>
        <v>45507</v>
      </c>
      <c r="M149" s="31">
        <f t="shared" si="18"/>
        <v>0</v>
      </c>
      <c r="N149" s="31">
        <f t="shared" si="19"/>
        <v>17500</v>
      </c>
      <c r="O149" s="31">
        <f t="shared" si="20"/>
        <v>2.3907103825136611</v>
      </c>
      <c r="P149" s="31">
        <f t="shared" si="21"/>
        <v>1.4344262295081966</v>
      </c>
    </row>
    <row r="150" spans="12:16" ht="15" hidden="1" customHeight="1">
      <c r="L150" s="30">
        <f t="shared" si="17"/>
        <v>45508</v>
      </c>
      <c r="M150" s="31">
        <f t="shared" si="18"/>
        <v>0</v>
      </c>
      <c r="N150" s="31">
        <f t="shared" si="19"/>
        <v>17500</v>
      </c>
      <c r="O150" s="31">
        <f t="shared" si="20"/>
        <v>2.3907103825136611</v>
      </c>
      <c r="P150" s="31">
        <f t="shared" si="21"/>
        <v>1.4344262295081966</v>
      </c>
    </row>
    <row r="151" spans="12:16" ht="15" hidden="1" customHeight="1">
      <c r="L151" s="30">
        <f t="shared" si="17"/>
        <v>45509</v>
      </c>
      <c r="M151" s="31">
        <f t="shared" si="18"/>
        <v>0</v>
      </c>
      <c r="N151" s="31">
        <f t="shared" si="19"/>
        <v>17500</v>
      </c>
      <c r="O151" s="31">
        <f t="shared" si="20"/>
        <v>2.3907103825136611</v>
      </c>
      <c r="P151" s="31">
        <f t="shared" si="21"/>
        <v>1.4344262295081966</v>
      </c>
    </row>
    <row r="152" spans="12:16" ht="15" hidden="1" customHeight="1">
      <c r="L152" s="30">
        <f t="shared" ref="L152:L215" si="22">IFERROR(IF(MAX(L151+1,Дата_получения_Займа+1)&gt;Дата_погашения_Займа,"-",MAX(L151+1,Дата_получения_Займа+1)),"-")</f>
        <v>45510</v>
      </c>
      <c r="M152" s="31">
        <f t="shared" ref="M152:M215" si="23">IFERROR(VLOOKUP(L152,$B$24:$E$52,4,FALSE),0)</f>
        <v>0</v>
      </c>
      <c r="N152" s="31">
        <f t="shared" ref="N152:N215" si="24">IF(ISNUMBER(N151),N151-M152,$E$13)</f>
        <v>17500</v>
      </c>
      <c r="O152" s="31">
        <f t="shared" ref="O152:O215" si="25">IFERROR(IF(ISNUMBER(N151),N151,$E$13)*IF(L152&gt;=$J$14,$E$18,$E$17)/IF(MOD(YEAR(L152),4),365,366)*IF(ISBLANK(L151),L152-$E$15,L152-L151),0)</f>
        <v>2.3907103825136611</v>
      </c>
      <c r="P152" s="31">
        <f t="shared" ref="P152:P215" si="26">IFERROR(IF(ISNUMBER(N151),N151,$E$13)*3%/IF(MOD(YEAR(L152),4),365,366)*IF(ISBLANK(L151),(L152-$E$15),L152-L151),0)</f>
        <v>1.4344262295081966</v>
      </c>
    </row>
    <row r="153" spans="12:16" ht="15" hidden="1" customHeight="1">
      <c r="L153" s="30">
        <f t="shared" si="22"/>
        <v>45511</v>
      </c>
      <c r="M153" s="31">
        <f t="shared" si="23"/>
        <v>0</v>
      </c>
      <c r="N153" s="31">
        <f t="shared" si="24"/>
        <v>17500</v>
      </c>
      <c r="O153" s="31">
        <f t="shared" si="25"/>
        <v>2.3907103825136611</v>
      </c>
      <c r="P153" s="31">
        <f t="shared" si="26"/>
        <v>1.4344262295081966</v>
      </c>
    </row>
    <row r="154" spans="12:16" ht="15" hidden="1" customHeight="1">
      <c r="L154" s="30">
        <f t="shared" si="22"/>
        <v>45512</v>
      </c>
      <c r="M154" s="31">
        <f t="shared" si="23"/>
        <v>0</v>
      </c>
      <c r="N154" s="31">
        <f t="shared" si="24"/>
        <v>17500</v>
      </c>
      <c r="O154" s="31">
        <f t="shared" si="25"/>
        <v>2.3907103825136611</v>
      </c>
      <c r="P154" s="31">
        <f t="shared" si="26"/>
        <v>1.4344262295081966</v>
      </c>
    </row>
    <row r="155" spans="12:16" ht="15" hidden="1" customHeight="1">
      <c r="L155" s="30">
        <f t="shared" si="22"/>
        <v>45513</v>
      </c>
      <c r="M155" s="31">
        <f t="shared" si="23"/>
        <v>0</v>
      </c>
      <c r="N155" s="31">
        <f t="shared" si="24"/>
        <v>17500</v>
      </c>
      <c r="O155" s="31">
        <f t="shared" si="25"/>
        <v>2.3907103825136611</v>
      </c>
      <c r="P155" s="31">
        <f t="shared" si="26"/>
        <v>1.4344262295081966</v>
      </c>
    </row>
    <row r="156" spans="12:16" ht="15" hidden="1" customHeight="1">
      <c r="L156" s="30">
        <f t="shared" si="22"/>
        <v>45514</v>
      </c>
      <c r="M156" s="31">
        <f t="shared" si="23"/>
        <v>0</v>
      </c>
      <c r="N156" s="31">
        <f t="shared" si="24"/>
        <v>17500</v>
      </c>
      <c r="O156" s="31">
        <f t="shared" si="25"/>
        <v>2.3907103825136611</v>
      </c>
      <c r="P156" s="31">
        <f t="shared" si="26"/>
        <v>1.4344262295081966</v>
      </c>
    </row>
    <row r="157" spans="12:16" ht="15" hidden="1" customHeight="1">
      <c r="L157" s="30">
        <f t="shared" si="22"/>
        <v>45515</v>
      </c>
      <c r="M157" s="31">
        <f t="shared" si="23"/>
        <v>0</v>
      </c>
      <c r="N157" s="31">
        <f t="shared" si="24"/>
        <v>17500</v>
      </c>
      <c r="O157" s="31">
        <f t="shared" si="25"/>
        <v>2.3907103825136611</v>
      </c>
      <c r="P157" s="31">
        <f t="shared" si="26"/>
        <v>1.4344262295081966</v>
      </c>
    </row>
    <row r="158" spans="12:16" ht="15" hidden="1" customHeight="1">
      <c r="L158" s="30">
        <f t="shared" si="22"/>
        <v>45516</v>
      </c>
      <c r="M158" s="31">
        <f t="shared" si="23"/>
        <v>0</v>
      </c>
      <c r="N158" s="31">
        <f t="shared" si="24"/>
        <v>17500</v>
      </c>
      <c r="O158" s="31">
        <f t="shared" si="25"/>
        <v>2.3907103825136611</v>
      </c>
      <c r="P158" s="31">
        <f t="shared" si="26"/>
        <v>1.4344262295081966</v>
      </c>
    </row>
    <row r="159" spans="12:16" ht="15" hidden="1" customHeight="1">
      <c r="L159" s="30">
        <f t="shared" si="22"/>
        <v>45517</v>
      </c>
      <c r="M159" s="31">
        <f t="shared" si="23"/>
        <v>0</v>
      </c>
      <c r="N159" s="31">
        <f t="shared" si="24"/>
        <v>17500</v>
      </c>
      <c r="O159" s="31">
        <f t="shared" si="25"/>
        <v>2.3907103825136611</v>
      </c>
      <c r="P159" s="31">
        <f t="shared" si="26"/>
        <v>1.4344262295081966</v>
      </c>
    </row>
    <row r="160" spans="12:16" ht="15" hidden="1" customHeight="1">
      <c r="L160" s="30">
        <f t="shared" si="22"/>
        <v>45518</v>
      </c>
      <c r="M160" s="31">
        <f t="shared" si="23"/>
        <v>0</v>
      </c>
      <c r="N160" s="31">
        <f t="shared" si="24"/>
        <v>17500</v>
      </c>
      <c r="O160" s="31">
        <f t="shared" si="25"/>
        <v>2.3907103825136611</v>
      </c>
      <c r="P160" s="31">
        <f t="shared" si="26"/>
        <v>1.4344262295081966</v>
      </c>
    </row>
    <row r="161" spans="12:16" ht="15" hidden="1" customHeight="1">
      <c r="L161" s="30">
        <f t="shared" si="22"/>
        <v>45519</v>
      </c>
      <c r="M161" s="31">
        <f t="shared" si="23"/>
        <v>0</v>
      </c>
      <c r="N161" s="31">
        <f t="shared" si="24"/>
        <v>17500</v>
      </c>
      <c r="O161" s="31">
        <f t="shared" si="25"/>
        <v>2.3907103825136611</v>
      </c>
      <c r="P161" s="31">
        <f t="shared" si="26"/>
        <v>1.4344262295081966</v>
      </c>
    </row>
    <row r="162" spans="12:16" ht="15" hidden="1" customHeight="1">
      <c r="L162" s="30">
        <f t="shared" si="22"/>
        <v>45520</v>
      </c>
      <c r="M162" s="31">
        <f t="shared" si="23"/>
        <v>0</v>
      </c>
      <c r="N162" s="31">
        <f t="shared" si="24"/>
        <v>17500</v>
      </c>
      <c r="O162" s="31">
        <f t="shared" si="25"/>
        <v>2.3907103825136611</v>
      </c>
      <c r="P162" s="31">
        <f t="shared" si="26"/>
        <v>1.4344262295081966</v>
      </c>
    </row>
    <row r="163" spans="12:16" ht="15" hidden="1" customHeight="1">
      <c r="L163" s="30">
        <f t="shared" si="22"/>
        <v>45521</v>
      </c>
      <c r="M163" s="31">
        <f t="shared" si="23"/>
        <v>0</v>
      </c>
      <c r="N163" s="31">
        <f t="shared" si="24"/>
        <v>17500</v>
      </c>
      <c r="O163" s="31">
        <f t="shared" si="25"/>
        <v>2.3907103825136611</v>
      </c>
      <c r="P163" s="31">
        <f t="shared" si="26"/>
        <v>1.4344262295081966</v>
      </c>
    </row>
    <row r="164" spans="12:16" ht="15" hidden="1" customHeight="1">
      <c r="L164" s="30">
        <f t="shared" si="22"/>
        <v>45522</v>
      </c>
      <c r="M164" s="31">
        <f t="shared" si="23"/>
        <v>0</v>
      </c>
      <c r="N164" s="31">
        <f t="shared" si="24"/>
        <v>17500</v>
      </c>
      <c r="O164" s="31">
        <f t="shared" si="25"/>
        <v>2.3907103825136611</v>
      </c>
      <c r="P164" s="31">
        <f t="shared" si="26"/>
        <v>1.4344262295081966</v>
      </c>
    </row>
    <row r="165" spans="12:16" ht="15" hidden="1" customHeight="1">
      <c r="L165" s="30">
        <f t="shared" si="22"/>
        <v>45523</v>
      </c>
      <c r="M165" s="31">
        <f t="shared" si="23"/>
        <v>0</v>
      </c>
      <c r="N165" s="31">
        <f t="shared" si="24"/>
        <v>17500</v>
      </c>
      <c r="O165" s="31">
        <f t="shared" si="25"/>
        <v>2.3907103825136611</v>
      </c>
      <c r="P165" s="31">
        <f t="shared" si="26"/>
        <v>1.4344262295081966</v>
      </c>
    </row>
    <row r="166" spans="12:16" ht="15" hidden="1" customHeight="1">
      <c r="L166" s="30">
        <f t="shared" si="22"/>
        <v>45524</v>
      </c>
      <c r="M166" s="31">
        <f t="shared" si="23"/>
        <v>0</v>
      </c>
      <c r="N166" s="31">
        <f t="shared" si="24"/>
        <v>17500</v>
      </c>
      <c r="O166" s="31">
        <f t="shared" si="25"/>
        <v>2.3907103825136611</v>
      </c>
      <c r="P166" s="31">
        <f t="shared" si="26"/>
        <v>1.4344262295081966</v>
      </c>
    </row>
    <row r="167" spans="12:16" ht="15" hidden="1" customHeight="1">
      <c r="L167" s="30">
        <f t="shared" si="22"/>
        <v>45525</v>
      </c>
      <c r="M167" s="31">
        <f t="shared" si="23"/>
        <v>0</v>
      </c>
      <c r="N167" s="31">
        <f t="shared" si="24"/>
        <v>17500</v>
      </c>
      <c r="O167" s="31">
        <f t="shared" si="25"/>
        <v>2.3907103825136611</v>
      </c>
      <c r="P167" s="31">
        <f t="shared" si="26"/>
        <v>1.4344262295081966</v>
      </c>
    </row>
    <row r="168" spans="12:16" ht="15" hidden="1" customHeight="1">
      <c r="L168" s="30">
        <f t="shared" si="22"/>
        <v>45526</v>
      </c>
      <c r="M168" s="31">
        <f t="shared" si="23"/>
        <v>0</v>
      </c>
      <c r="N168" s="31">
        <f t="shared" si="24"/>
        <v>17500</v>
      </c>
      <c r="O168" s="31">
        <f t="shared" si="25"/>
        <v>2.3907103825136611</v>
      </c>
      <c r="P168" s="31">
        <f t="shared" si="26"/>
        <v>1.4344262295081966</v>
      </c>
    </row>
    <row r="169" spans="12:16" ht="15" hidden="1" customHeight="1">
      <c r="L169" s="30">
        <f t="shared" si="22"/>
        <v>45527</v>
      </c>
      <c r="M169" s="31">
        <f t="shared" si="23"/>
        <v>0</v>
      </c>
      <c r="N169" s="31">
        <f t="shared" si="24"/>
        <v>17500</v>
      </c>
      <c r="O169" s="31">
        <f t="shared" si="25"/>
        <v>2.3907103825136611</v>
      </c>
      <c r="P169" s="31">
        <f t="shared" si="26"/>
        <v>1.4344262295081966</v>
      </c>
    </row>
    <row r="170" spans="12:16" ht="15" hidden="1" customHeight="1">
      <c r="L170" s="30">
        <f t="shared" si="22"/>
        <v>45528</v>
      </c>
      <c r="M170" s="31">
        <f t="shared" si="23"/>
        <v>0</v>
      </c>
      <c r="N170" s="31">
        <f t="shared" si="24"/>
        <v>17500</v>
      </c>
      <c r="O170" s="31">
        <f t="shared" si="25"/>
        <v>2.3907103825136611</v>
      </c>
      <c r="P170" s="31">
        <f t="shared" si="26"/>
        <v>1.4344262295081966</v>
      </c>
    </row>
    <row r="171" spans="12:16" ht="15" hidden="1" customHeight="1">
      <c r="L171" s="30">
        <f t="shared" si="22"/>
        <v>45529</v>
      </c>
      <c r="M171" s="31">
        <f t="shared" si="23"/>
        <v>0</v>
      </c>
      <c r="N171" s="31">
        <f t="shared" si="24"/>
        <v>17500</v>
      </c>
      <c r="O171" s="31">
        <f t="shared" si="25"/>
        <v>2.3907103825136611</v>
      </c>
      <c r="P171" s="31">
        <f t="shared" si="26"/>
        <v>1.4344262295081966</v>
      </c>
    </row>
    <row r="172" spans="12:16" ht="15" hidden="1" customHeight="1">
      <c r="L172" s="30">
        <f t="shared" si="22"/>
        <v>45530</v>
      </c>
      <c r="M172" s="31">
        <f t="shared" si="23"/>
        <v>0</v>
      </c>
      <c r="N172" s="31">
        <f t="shared" si="24"/>
        <v>17500</v>
      </c>
      <c r="O172" s="31">
        <f t="shared" si="25"/>
        <v>2.3907103825136611</v>
      </c>
      <c r="P172" s="31">
        <f t="shared" si="26"/>
        <v>1.4344262295081966</v>
      </c>
    </row>
    <row r="173" spans="12:16" ht="15" hidden="1" customHeight="1">
      <c r="L173" s="30">
        <f t="shared" si="22"/>
        <v>45531</v>
      </c>
      <c r="M173" s="31">
        <f t="shared" si="23"/>
        <v>0</v>
      </c>
      <c r="N173" s="31">
        <f t="shared" si="24"/>
        <v>17500</v>
      </c>
      <c r="O173" s="31">
        <f t="shared" si="25"/>
        <v>2.3907103825136611</v>
      </c>
      <c r="P173" s="31">
        <f t="shared" si="26"/>
        <v>1.4344262295081966</v>
      </c>
    </row>
    <row r="174" spans="12:16" ht="15" hidden="1" customHeight="1">
      <c r="L174" s="30">
        <f t="shared" si="22"/>
        <v>45532</v>
      </c>
      <c r="M174" s="31">
        <f t="shared" si="23"/>
        <v>0</v>
      </c>
      <c r="N174" s="31">
        <f t="shared" si="24"/>
        <v>17500</v>
      </c>
      <c r="O174" s="31">
        <f t="shared" si="25"/>
        <v>2.3907103825136611</v>
      </c>
      <c r="P174" s="31">
        <f t="shared" si="26"/>
        <v>1.4344262295081966</v>
      </c>
    </row>
    <row r="175" spans="12:16" ht="15" hidden="1" customHeight="1">
      <c r="L175" s="30">
        <f t="shared" si="22"/>
        <v>45533</v>
      </c>
      <c r="M175" s="31">
        <f t="shared" si="23"/>
        <v>0</v>
      </c>
      <c r="N175" s="31">
        <f t="shared" si="24"/>
        <v>17500</v>
      </c>
      <c r="O175" s="31">
        <f t="shared" si="25"/>
        <v>2.3907103825136611</v>
      </c>
      <c r="P175" s="31">
        <f t="shared" si="26"/>
        <v>1.4344262295081966</v>
      </c>
    </row>
    <row r="176" spans="12:16" ht="15" hidden="1" customHeight="1">
      <c r="L176" s="30">
        <f t="shared" si="22"/>
        <v>45534</v>
      </c>
      <c r="M176" s="31">
        <f t="shared" si="23"/>
        <v>0</v>
      </c>
      <c r="N176" s="31">
        <f t="shared" si="24"/>
        <v>17500</v>
      </c>
      <c r="O176" s="31">
        <f t="shared" si="25"/>
        <v>2.3907103825136611</v>
      </c>
      <c r="P176" s="31">
        <f t="shared" si="26"/>
        <v>1.4344262295081966</v>
      </c>
    </row>
    <row r="177" spans="12:16" ht="15" hidden="1" customHeight="1">
      <c r="L177" s="30">
        <f t="shared" si="22"/>
        <v>45535</v>
      </c>
      <c r="M177" s="31">
        <f t="shared" si="23"/>
        <v>0</v>
      </c>
      <c r="N177" s="31">
        <f t="shared" si="24"/>
        <v>17500</v>
      </c>
      <c r="O177" s="31">
        <f t="shared" si="25"/>
        <v>2.3907103825136611</v>
      </c>
      <c r="P177" s="31">
        <f t="shared" si="26"/>
        <v>1.4344262295081966</v>
      </c>
    </row>
    <row r="178" spans="12:16" ht="15" hidden="1" customHeight="1">
      <c r="L178" s="30">
        <f t="shared" si="22"/>
        <v>45536</v>
      </c>
      <c r="M178" s="31">
        <f t="shared" si="23"/>
        <v>0</v>
      </c>
      <c r="N178" s="31">
        <f t="shared" si="24"/>
        <v>17500</v>
      </c>
      <c r="O178" s="31">
        <f t="shared" si="25"/>
        <v>2.3907103825136611</v>
      </c>
      <c r="P178" s="31">
        <f t="shared" si="26"/>
        <v>1.4344262295081966</v>
      </c>
    </row>
    <row r="179" spans="12:16" ht="15" hidden="1" customHeight="1">
      <c r="L179" s="30">
        <f t="shared" si="22"/>
        <v>45537</v>
      </c>
      <c r="M179" s="31">
        <f t="shared" si="23"/>
        <v>0</v>
      </c>
      <c r="N179" s="31">
        <f t="shared" si="24"/>
        <v>17500</v>
      </c>
      <c r="O179" s="31">
        <f t="shared" si="25"/>
        <v>2.3907103825136611</v>
      </c>
      <c r="P179" s="31">
        <f t="shared" si="26"/>
        <v>1.4344262295081966</v>
      </c>
    </row>
    <row r="180" spans="12:16" ht="15" hidden="1" customHeight="1">
      <c r="L180" s="30">
        <f t="shared" si="22"/>
        <v>45538</v>
      </c>
      <c r="M180" s="31">
        <f t="shared" si="23"/>
        <v>0</v>
      </c>
      <c r="N180" s="31">
        <f t="shared" si="24"/>
        <v>17500</v>
      </c>
      <c r="O180" s="31">
        <f t="shared" si="25"/>
        <v>2.3907103825136611</v>
      </c>
      <c r="P180" s="31">
        <f t="shared" si="26"/>
        <v>1.4344262295081966</v>
      </c>
    </row>
    <row r="181" spans="12:16" ht="15" hidden="1" customHeight="1">
      <c r="L181" s="30">
        <f t="shared" si="22"/>
        <v>45539</v>
      </c>
      <c r="M181" s="31">
        <f t="shared" si="23"/>
        <v>0</v>
      </c>
      <c r="N181" s="31">
        <f t="shared" si="24"/>
        <v>17500</v>
      </c>
      <c r="O181" s="31">
        <f t="shared" si="25"/>
        <v>2.3907103825136611</v>
      </c>
      <c r="P181" s="31">
        <f t="shared" si="26"/>
        <v>1.4344262295081966</v>
      </c>
    </row>
    <row r="182" spans="12:16" ht="15" hidden="1" customHeight="1">
      <c r="L182" s="30">
        <f t="shared" si="22"/>
        <v>45540</v>
      </c>
      <c r="M182" s="31">
        <f t="shared" si="23"/>
        <v>0</v>
      </c>
      <c r="N182" s="31">
        <f t="shared" si="24"/>
        <v>17500</v>
      </c>
      <c r="O182" s="31">
        <f t="shared" si="25"/>
        <v>2.3907103825136611</v>
      </c>
      <c r="P182" s="31">
        <f t="shared" si="26"/>
        <v>1.4344262295081966</v>
      </c>
    </row>
    <row r="183" spans="12:16" ht="15" hidden="1" customHeight="1">
      <c r="L183" s="30">
        <f t="shared" si="22"/>
        <v>45541</v>
      </c>
      <c r="M183" s="31">
        <f t="shared" si="23"/>
        <v>0</v>
      </c>
      <c r="N183" s="31">
        <f t="shared" si="24"/>
        <v>17500</v>
      </c>
      <c r="O183" s="31">
        <f t="shared" si="25"/>
        <v>2.3907103825136611</v>
      </c>
      <c r="P183" s="31">
        <f t="shared" si="26"/>
        <v>1.4344262295081966</v>
      </c>
    </row>
    <row r="184" spans="12:16" ht="15" hidden="1" customHeight="1">
      <c r="L184" s="30">
        <f t="shared" si="22"/>
        <v>45542</v>
      </c>
      <c r="M184" s="31">
        <f t="shared" si="23"/>
        <v>0</v>
      </c>
      <c r="N184" s="31">
        <f t="shared" si="24"/>
        <v>17500</v>
      </c>
      <c r="O184" s="31">
        <f t="shared" si="25"/>
        <v>2.3907103825136611</v>
      </c>
      <c r="P184" s="31">
        <f t="shared" si="26"/>
        <v>1.4344262295081966</v>
      </c>
    </row>
    <row r="185" spans="12:16" ht="15" hidden="1" customHeight="1">
      <c r="L185" s="30">
        <f t="shared" si="22"/>
        <v>45543</v>
      </c>
      <c r="M185" s="31">
        <f t="shared" si="23"/>
        <v>0</v>
      </c>
      <c r="N185" s="31">
        <f t="shared" si="24"/>
        <v>17500</v>
      </c>
      <c r="O185" s="31">
        <f t="shared" si="25"/>
        <v>2.3907103825136611</v>
      </c>
      <c r="P185" s="31">
        <f t="shared" si="26"/>
        <v>1.4344262295081966</v>
      </c>
    </row>
    <row r="186" spans="12:16" ht="15" hidden="1" customHeight="1">
      <c r="L186" s="30">
        <f t="shared" si="22"/>
        <v>45544</v>
      </c>
      <c r="M186" s="31">
        <f t="shared" si="23"/>
        <v>0</v>
      </c>
      <c r="N186" s="31">
        <f t="shared" si="24"/>
        <v>17500</v>
      </c>
      <c r="O186" s="31">
        <f t="shared" si="25"/>
        <v>2.3907103825136611</v>
      </c>
      <c r="P186" s="31">
        <f t="shared" si="26"/>
        <v>1.4344262295081966</v>
      </c>
    </row>
    <row r="187" spans="12:16" ht="15" hidden="1" customHeight="1">
      <c r="L187" s="30">
        <f t="shared" si="22"/>
        <v>45545</v>
      </c>
      <c r="M187" s="31">
        <f t="shared" si="23"/>
        <v>0</v>
      </c>
      <c r="N187" s="31">
        <f t="shared" si="24"/>
        <v>17500</v>
      </c>
      <c r="O187" s="31">
        <f t="shared" si="25"/>
        <v>2.3907103825136611</v>
      </c>
      <c r="P187" s="31">
        <f t="shared" si="26"/>
        <v>1.4344262295081966</v>
      </c>
    </row>
    <row r="188" spans="12:16" ht="15" hidden="1" customHeight="1">
      <c r="L188" s="30">
        <f t="shared" si="22"/>
        <v>45546</v>
      </c>
      <c r="M188" s="31">
        <f t="shared" si="23"/>
        <v>0</v>
      </c>
      <c r="N188" s="31">
        <f t="shared" si="24"/>
        <v>17500</v>
      </c>
      <c r="O188" s="31">
        <f t="shared" si="25"/>
        <v>2.3907103825136611</v>
      </c>
      <c r="P188" s="31">
        <f t="shared" si="26"/>
        <v>1.4344262295081966</v>
      </c>
    </row>
    <row r="189" spans="12:16" ht="15" hidden="1" customHeight="1">
      <c r="L189" s="30">
        <f t="shared" si="22"/>
        <v>45547</v>
      </c>
      <c r="M189" s="31">
        <f t="shared" si="23"/>
        <v>0</v>
      </c>
      <c r="N189" s="31">
        <f t="shared" si="24"/>
        <v>17500</v>
      </c>
      <c r="O189" s="31">
        <f t="shared" si="25"/>
        <v>2.3907103825136611</v>
      </c>
      <c r="P189" s="31">
        <f t="shared" si="26"/>
        <v>1.4344262295081966</v>
      </c>
    </row>
    <row r="190" spans="12:16" ht="15" hidden="1" customHeight="1">
      <c r="L190" s="30">
        <f t="shared" si="22"/>
        <v>45548</v>
      </c>
      <c r="M190" s="31">
        <f t="shared" si="23"/>
        <v>0</v>
      </c>
      <c r="N190" s="31">
        <f t="shared" si="24"/>
        <v>17500</v>
      </c>
      <c r="O190" s="31">
        <f t="shared" si="25"/>
        <v>2.3907103825136611</v>
      </c>
      <c r="P190" s="31">
        <f t="shared" si="26"/>
        <v>1.4344262295081966</v>
      </c>
    </row>
    <row r="191" spans="12:16" ht="15" hidden="1" customHeight="1">
      <c r="L191" s="30">
        <f t="shared" si="22"/>
        <v>45549</v>
      </c>
      <c r="M191" s="31">
        <f t="shared" si="23"/>
        <v>0</v>
      </c>
      <c r="N191" s="31">
        <f t="shared" si="24"/>
        <v>17500</v>
      </c>
      <c r="O191" s="31">
        <f t="shared" si="25"/>
        <v>2.3907103825136611</v>
      </c>
      <c r="P191" s="31">
        <f t="shared" si="26"/>
        <v>1.4344262295081966</v>
      </c>
    </row>
    <row r="192" spans="12:16" ht="15" hidden="1" customHeight="1">
      <c r="L192" s="30">
        <f t="shared" si="22"/>
        <v>45550</v>
      </c>
      <c r="M192" s="31">
        <f t="shared" si="23"/>
        <v>0</v>
      </c>
      <c r="N192" s="31">
        <f t="shared" si="24"/>
        <v>17500</v>
      </c>
      <c r="O192" s="31">
        <f t="shared" si="25"/>
        <v>2.3907103825136611</v>
      </c>
      <c r="P192" s="31">
        <f t="shared" si="26"/>
        <v>1.4344262295081966</v>
      </c>
    </row>
    <row r="193" spans="12:16" ht="15" hidden="1" customHeight="1">
      <c r="L193" s="30">
        <f t="shared" si="22"/>
        <v>45551</v>
      </c>
      <c r="M193" s="31">
        <f t="shared" si="23"/>
        <v>0</v>
      </c>
      <c r="N193" s="31">
        <f t="shared" si="24"/>
        <v>17500</v>
      </c>
      <c r="O193" s="31">
        <f t="shared" si="25"/>
        <v>2.3907103825136611</v>
      </c>
      <c r="P193" s="31">
        <f t="shared" si="26"/>
        <v>1.4344262295081966</v>
      </c>
    </row>
    <row r="194" spans="12:16" ht="15" hidden="1" customHeight="1">
      <c r="L194" s="30">
        <f t="shared" si="22"/>
        <v>45552</v>
      </c>
      <c r="M194" s="31">
        <f t="shared" si="23"/>
        <v>0</v>
      </c>
      <c r="N194" s="31">
        <f t="shared" si="24"/>
        <v>17500</v>
      </c>
      <c r="O194" s="31">
        <f t="shared" si="25"/>
        <v>2.3907103825136611</v>
      </c>
      <c r="P194" s="31">
        <f t="shared" si="26"/>
        <v>1.4344262295081966</v>
      </c>
    </row>
    <row r="195" spans="12:16" ht="15" hidden="1" customHeight="1">
      <c r="L195" s="30">
        <f t="shared" si="22"/>
        <v>45553</v>
      </c>
      <c r="M195" s="31">
        <f t="shared" si="23"/>
        <v>0</v>
      </c>
      <c r="N195" s="31">
        <f t="shared" si="24"/>
        <v>17500</v>
      </c>
      <c r="O195" s="31">
        <f t="shared" si="25"/>
        <v>2.3907103825136611</v>
      </c>
      <c r="P195" s="31">
        <f t="shared" si="26"/>
        <v>1.4344262295081966</v>
      </c>
    </row>
    <row r="196" spans="12:16" ht="15" hidden="1" customHeight="1">
      <c r="L196" s="30">
        <f t="shared" si="22"/>
        <v>45554</v>
      </c>
      <c r="M196" s="31">
        <f t="shared" si="23"/>
        <v>0</v>
      </c>
      <c r="N196" s="31">
        <f t="shared" si="24"/>
        <v>17500</v>
      </c>
      <c r="O196" s="31">
        <f t="shared" si="25"/>
        <v>2.3907103825136611</v>
      </c>
      <c r="P196" s="31">
        <f t="shared" si="26"/>
        <v>1.4344262295081966</v>
      </c>
    </row>
    <row r="197" spans="12:16" ht="15" hidden="1" customHeight="1">
      <c r="L197" s="30">
        <f t="shared" si="22"/>
        <v>45555</v>
      </c>
      <c r="M197" s="31">
        <f t="shared" si="23"/>
        <v>0</v>
      </c>
      <c r="N197" s="31">
        <f t="shared" si="24"/>
        <v>17500</v>
      </c>
      <c r="O197" s="31">
        <f t="shared" si="25"/>
        <v>2.3907103825136611</v>
      </c>
      <c r="P197" s="31">
        <f t="shared" si="26"/>
        <v>1.4344262295081966</v>
      </c>
    </row>
    <row r="198" spans="12:16" ht="15" hidden="1" customHeight="1">
      <c r="L198" s="30">
        <f t="shared" si="22"/>
        <v>45556</v>
      </c>
      <c r="M198" s="31">
        <f t="shared" si="23"/>
        <v>0</v>
      </c>
      <c r="N198" s="31">
        <f t="shared" si="24"/>
        <v>17500</v>
      </c>
      <c r="O198" s="31">
        <f t="shared" si="25"/>
        <v>2.3907103825136611</v>
      </c>
      <c r="P198" s="31">
        <f t="shared" si="26"/>
        <v>1.4344262295081966</v>
      </c>
    </row>
    <row r="199" spans="12:16" ht="15" hidden="1" customHeight="1">
      <c r="L199" s="30">
        <f t="shared" si="22"/>
        <v>45557</v>
      </c>
      <c r="M199" s="31">
        <f t="shared" si="23"/>
        <v>0</v>
      </c>
      <c r="N199" s="31">
        <f t="shared" si="24"/>
        <v>17500</v>
      </c>
      <c r="O199" s="31">
        <f t="shared" si="25"/>
        <v>2.3907103825136611</v>
      </c>
      <c r="P199" s="31">
        <f t="shared" si="26"/>
        <v>1.4344262295081966</v>
      </c>
    </row>
    <row r="200" spans="12:16" ht="15" hidden="1" customHeight="1">
      <c r="L200" s="30">
        <f t="shared" si="22"/>
        <v>45558</v>
      </c>
      <c r="M200" s="31">
        <f t="shared" si="23"/>
        <v>0</v>
      </c>
      <c r="N200" s="31">
        <f t="shared" si="24"/>
        <v>17500</v>
      </c>
      <c r="O200" s="31">
        <f t="shared" si="25"/>
        <v>2.3907103825136611</v>
      </c>
      <c r="P200" s="31">
        <f t="shared" si="26"/>
        <v>1.4344262295081966</v>
      </c>
    </row>
    <row r="201" spans="12:16" ht="15" hidden="1" customHeight="1">
      <c r="L201" s="30">
        <f t="shared" si="22"/>
        <v>45559</v>
      </c>
      <c r="M201" s="31">
        <f t="shared" si="23"/>
        <v>0</v>
      </c>
      <c r="N201" s="31">
        <f t="shared" si="24"/>
        <v>17500</v>
      </c>
      <c r="O201" s="31">
        <f t="shared" si="25"/>
        <v>2.3907103825136611</v>
      </c>
      <c r="P201" s="31">
        <f t="shared" si="26"/>
        <v>1.4344262295081966</v>
      </c>
    </row>
    <row r="202" spans="12:16" ht="15" hidden="1" customHeight="1">
      <c r="L202" s="30">
        <f t="shared" si="22"/>
        <v>45560</v>
      </c>
      <c r="M202" s="31">
        <f t="shared" si="23"/>
        <v>0</v>
      </c>
      <c r="N202" s="31">
        <f t="shared" si="24"/>
        <v>17500</v>
      </c>
      <c r="O202" s="31">
        <f t="shared" si="25"/>
        <v>2.3907103825136611</v>
      </c>
      <c r="P202" s="31">
        <f t="shared" si="26"/>
        <v>1.4344262295081966</v>
      </c>
    </row>
    <row r="203" spans="12:16" ht="15" hidden="1" customHeight="1">
      <c r="L203" s="30">
        <f t="shared" si="22"/>
        <v>45561</v>
      </c>
      <c r="M203" s="31">
        <f t="shared" si="23"/>
        <v>0</v>
      </c>
      <c r="N203" s="31">
        <f t="shared" si="24"/>
        <v>17500</v>
      </c>
      <c r="O203" s="31">
        <f t="shared" si="25"/>
        <v>2.3907103825136611</v>
      </c>
      <c r="P203" s="31">
        <f t="shared" si="26"/>
        <v>1.4344262295081966</v>
      </c>
    </row>
    <row r="204" spans="12:16" ht="15" hidden="1" customHeight="1">
      <c r="L204" s="30">
        <f t="shared" si="22"/>
        <v>45562</v>
      </c>
      <c r="M204" s="31">
        <f t="shared" si="23"/>
        <v>0</v>
      </c>
      <c r="N204" s="31">
        <f t="shared" si="24"/>
        <v>17500</v>
      </c>
      <c r="O204" s="31">
        <f t="shared" si="25"/>
        <v>2.3907103825136611</v>
      </c>
      <c r="P204" s="31">
        <f t="shared" si="26"/>
        <v>1.4344262295081966</v>
      </c>
    </row>
    <row r="205" spans="12:16" ht="15" hidden="1" customHeight="1">
      <c r="L205" s="30">
        <f t="shared" si="22"/>
        <v>45563</v>
      </c>
      <c r="M205" s="31">
        <f t="shared" si="23"/>
        <v>0</v>
      </c>
      <c r="N205" s="31">
        <f t="shared" si="24"/>
        <v>17500</v>
      </c>
      <c r="O205" s="31">
        <f t="shared" si="25"/>
        <v>2.3907103825136611</v>
      </c>
      <c r="P205" s="31">
        <f t="shared" si="26"/>
        <v>1.4344262295081966</v>
      </c>
    </row>
    <row r="206" spans="12:16" ht="15" hidden="1" customHeight="1">
      <c r="L206" s="30">
        <f t="shared" si="22"/>
        <v>45564</v>
      </c>
      <c r="M206" s="31">
        <f t="shared" si="23"/>
        <v>0</v>
      </c>
      <c r="N206" s="31">
        <f t="shared" si="24"/>
        <v>17500</v>
      </c>
      <c r="O206" s="31">
        <f t="shared" si="25"/>
        <v>2.3907103825136611</v>
      </c>
      <c r="P206" s="31">
        <f t="shared" si="26"/>
        <v>1.4344262295081966</v>
      </c>
    </row>
    <row r="207" spans="12:16" ht="15" hidden="1" customHeight="1">
      <c r="L207" s="30">
        <f t="shared" si="22"/>
        <v>45565</v>
      </c>
      <c r="M207" s="31">
        <f t="shared" si="23"/>
        <v>0</v>
      </c>
      <c r="N207" s="31">
        <f t="shared" si="24"/>
        <v>17500</v>
      </c>
      <c r="O207" s="31">
        <f t="shared" si="25"/>
        <v>2.3907103825136611</v>
      </c>
      <c r="P207" s="31">
        <f t="shared" si="26"/>
        <v>1.4344262295081966</v>
      </c>
    </row>
    <row r="208" spans="12:16" ht="15" hidden="1" customHeight="1">
      <c r="L208" s="30">
        <f t="shared" si="22"/>
        <v>45566</v>
      </c>
      <c r="M208" s="31">
        <f t="shared" si="23"/>
        <v>0</v>
      </c>
      <c r="N208" s="31">
        <f t="shared" si="24"/>
        <v>17500</v>
      </c>
      <c r="O208" s="31">
        <f t="shared" si="25"/>
        <v>2.3907103825136611</v>
      </c>
      <c r="P208" s="31">
        <f t="shared" si="26"/>
        <v>1.4344262295081966</v>
      </c>
    </row>
    <row r="209" spans="12:16" ht="15" hidden="1" customHeight="1">
      <c r="L209" s="30">
        <f t="shared" si="22"/>
        <v>45567</v>
      </c>
      <c r="M209" s="31">
        <f t="shared" si="23"/>
        <v>0</v>
      </c>
      <c r="N209" s="31">
        <f t="shared" si="24"/>
        <v>17500</v>
      </c>
      <c r="O209" s="31">
        <f t="shared" si="25"/>
        <v>2.3907103825136611</v>
      </c>
      <c r="P209" s="31">
        <f t="shared" si="26"/>
        <v>1.4344262295081966</v>
      </c>
    </row>
    <row r="210" spans="12:16" ht="15" hidden="1" customHeight="1">
      <c r="L210" s="30">
        <f t="shared" si="22"/>
        <v>45568</v>
      </c>
      <c r="M210" s="31">
        <f t="shared" si="23"/>
        <v>0</v>
      </c>
      <c r="N210" s="31">
        <f t="shared" si="24"/>
        <v>17500</v>
      </c>
      <c r="O210" s="31">
        <f t="shared" si="25"/>
        <v>2.3907103825136611</v>
      </c>
      <c r="P210" s="31">
        <f t="shared" si="26"/>
        <v>1.4344262295081966</v>
      </c>
    </row>
    <row r="211" spans="12:16" ht="15" hidden="1" customHeight="1">
      <c r="L211" s="30">
        <f t="shared" si="22"/>
        <v>45569</v>
      </c>
      <c r="M211" s="31">
        <f t="shared" si="23"/>
        <v>0</v>
      </c>
      <c r="N211" s="31">
        <f t="shared" si="24"/>
        <v>17500</v>
      </c>
      <c r="O211" s="31">
        <f t="shared" si="25"/>
        <v>2.3907103825136611</v>
      </c>
      <c r="P211" s="31">
        <f t="shared" si="26"/>
        <v>1.4344262295081966</v>
      </c>
    </row>
    <row r="212" spans="12:16" ht="15" hidden="1" customHeight="1">
      <c r="L212" s="30">
        <f t="shared" si="22"/>
        <v>45570</v>
      </c>
      <c r="M212" s="31">
        <f t="shared" si="23"/>
        <v>0</v>
      </c>
      <c r="N212" s="31">
        <f t="shared" si="24"/>
        <v>17500</v>
      </c>
      <c r="O212" s="31">
        <f t="shared" si="25"/>
        <v>2.3907103825136611</v>
      </c>
      <c r="P212" s="31">
        <f t="shared" si="26"/>
        <v>1.4344262295081966</v>
      </c>
    </row>
    <row r="213" spans="12:16" ht="15" hidden="1" customHeight="1">
      <c r="L213" s="30">
        <f t="shared" si="22"/>
        <v>45571</v>
      </c>
      <c r="M213" s="31">
        <f t="shared" si="23"/>
        <v>0</v>
      </c>
      <c r="N213" s="31">
        <f t="shared" si="24"/>
        <v>17500</v>
      </c>
      <c r="O213" s="31">
        <f t="shared" si="25"/>
        <v>2.3907103825136611</v>
      </c>
      <c r="P213" s="31">
        <f t="shared" si="26"/>
        <v>1.4344262295081966</v>
      </c>
    </row>
    <row r="214" spans="12:16" ht="15" hidden="1" customHeight="1">
      <c r="L214" s="30">
        <f t="shared" si="22"/>
        <v>45572</v>
      </c>
      <c r="M214" s="31">
        <f t="shared" si="23"/>
        <v>0</v>
      </c>
      <c r="N214" s="31">
        <f t="shared" si="24"/>
        <v>17500</v>
      </c>
      <c r="O214" s="31">
        <f t="shared" si="25"/>
        <v>2.3907103825136611</v>
      </c>
      <c r="P214" s="31">
        <f t="shared" si="26"/>
        <v>1.4344262295081966</v>
      </c>
    </row>
    <row r="215" spans="12:16" ht="15" hidden="1" customHeight="1">
      <c r="L215" s="30">
        <f t="shared" si="22"/>
        <v>45573</v>
      </c>
      <c r="M215" s="31">
        <f t="shared" si="23"/>
        <v>0</v>
      </c>
      <c r="N215" s="31">
        <f t="shared" si="24"/>
        <v>17500</v>
      </c>
      <c r="O215" s="31">
        <f t="shared" si="25"/>
        <v>2.3907103825136611</v>
      </c>
      <c r="P215" s="31">
        <f t="shared" si="26"/>
        <v>1.4344262295081966</v>
      </c>
    </row>
    <row r="216" spans="12:16" ht="15" hidden="1" customHeight="1">
      <c r="L216" s="30">
        <f t="shared" ref="L216:L279" si="27">IFERROR(IF(MAX(L215+1,Дата_получения_Займа+1)&gt;Дата_погашения_Займа,"-",MAX(L215+1,Дата_получения_Займа+1)),"-")</f>
        <v>45574</v>
      </c>
      <c r="M216" s="31">
        <f t="shared" ref="M216:M279" si="28">IFERROR(VLOOKUP(L216,$B$24:$E$52,4,FALSE),0)</f>
        <v>0</v>
      </c>
      <c r="N216" s="31">
        <f t="shared" ref="N216:N279" si="29">IF(ISNUMBER(N215),N215-M216,$E$13)</f>
        <v>17500</v>
      </c>
      <c r="O216" s="31">
        <f t="shared" ref="O216:O279" si="30">IFERROR(IF(ISNUMBER(N215),N215,$E$13)*IF(L216&gt;=$J$14,$E$18,$E$17)/IF(MOD(YEAR(L216),4),365,366)*IF(ISBLANK(L215),L216-$E$15,L216-L215),0)</f>
        <v>2.3907103825136611</v>
      </c>
      <c r="P216" s="31">
        <f t="shared" ref="P216:P279" si="31">IFERROR(IF(ISNUMBER(N215),N215,$E$13)*3%/IF(MOD(YEAR(L216),4),365,366)*IF(ISBLANK(L215),(L216-$E$15),L216-L215),0)</f>
        <v>1.4344262295081966</v>
      </c>
    </row>
    <row r="217" spans="12:16" ht="15" hidden="1" customHeight="1">
      <c r="L217" s="30">
        <f t="shared" si="27"/>
        <v>45575</v>
      </c>
      <c r="M217" s="31">
        <f t="shared" si="28"/>
        <v>0</v>
      </c>
      <c r="N217" s="31">
        <f t="shared" si="29"/>
        <v>17500</v>
      </c>
      <c r="O217" s="31">
        <f t="shared" si="30"/>
        <v>2.3907103825136611</v>
      </c>
      <c r="P217" s="31">
        <f t="shared" si="31"/>
        <v>1.4344262295081966</v>
      </c>
    </row>
    <row r="218" spans="12:16" ht="15" hidden="1" customHeight="1">
      <c r="L218" s="30">
        <f t="shared" si="27"/>
        <v>45576</v>
      </c>
      <c r="M218" s="31">
        <f t="shared" si="28"/>
        <v>0</v>
      </c>
      <c r="N218" s="31">
        <f t="shared" si="29"/>
        <v>17500</v>
      </c>
      <c r="O218" s="31">
        <f t="shared" si="30"/>
        <v>2.3907103825136611</v>
      </c>
      <c r="P218" s="31">
        <f t="shared" si="31"/>
        <v>1.4344262295081966</v>
      </c>
    </row>
    <row r="219" spans="12:16" ht="15" hidden="1" customHeight="1">
      <c r="L219" s="30">
        <f t="shared" si="27"/>
        <v>45577</v>
      </c>
      <c r="M219" s="31">
        <f t="shared" si="28"/>
        <v>0</v>
      </c>
      <c r="N219" s="31">
        <f t="shared" si="29"/>
        <v>17500</v>
      </c>
      <c r="O219" s="31">
        <f t="shared" si="30"/>
        <v>2.3907103825136611</v>
      </c>
      <c r="P219" s="31">
        <f t="shared" si="31"/>
        <v>1.4344262295081966</v>
      </c>
    </row>
    <row r="220" spans="12:16" ht="15" hidden="1" customHeight="1">
      <c r="L220" s="30">
        <f t="shared" si="27"/>
        <v>45578</v>
      </c>
      <c r="M220" s="31">
        <f t="shared" si="28"/>
        <v>0</v>
      </c>
      <c r="N220" s="31">
        <f t="shared" si="29"/>
        <v>17500</v>
      </c>
      <c r="O220" s="31">
        <f t="shared" si="30"/>
        <v>2.3907103825136611</v>
      </c>
      <c r="P220" s="31">
        <f t="shared" si="31"/>
        <v>1.4344262295081966</v>
      </c>
    </row>
    <row r="221" spans="12:16" ht="15" hidden="1" customHeight="1">
      <c r="L221" s="30">
        <f t="shared" si="27"/>
        <v>45579</v>
      </c>
      <c r="M221" s="31">
        <f t="shared" si="28"/>
        <v>0</v>
      </c>
      <c r="N221" s="31">
        <f t="shared" si="29"/>
        <v>17500</v>
      </c>
      <c r="O221" s="31">
        <f t="shared" si="30"/>
        <v>2.3907103825136611</v>
      </c>
      <c r="P221" s="31">
        <f t="shared" si="31"/>
        <v>1.4344262295081966</v>
      </c>
    </row>
    <row r="222" spans="12:16" ht="15" hidden="1" customHeight="1">
      <c r="L222" s="30">
        <f t="shared" si="27"/>
        <v>45580</v>
      </c>
      <c r="M222" s="31">
        <f t="shared" si="28"/>
        <v>0</v>
      </c>
      <c r="N222" s="31">
        <f t="shared" si="29"/>
        <v>17500</v>
      </c>
      <c r="O222" s="31">
        <f t="shared" si="30"/>
        <v>2.3907103825136611</v>
      </c>
      <c r="P222" s="31">
        <f t="shared" si="31"/>
        <v>1.4344262295081966</v>
      </c>
    </row>
    <row r="223" spans="12:16" ht="15" hidden="1" customHeight="1">
      <c r="L223" s="30">
        <f t="shared" si="27"/>
        <v>45581</v>
      </c>
      <c r="M223" s="31">
        <f t="shared" si="28"/>
        <v>0</v>
      </c>
      <c r="N223" s="31">
        <f t="shared" si="29"/>
        <v>17500</v>
      </c>
      <c r="O223" s="31">
        <f t="shared" si="30"/>
        <v>2.3907103825136611</v>
      </c>
      <c r="P223" s="31">
        <f t="shared" si="31"/>
        <v>1.4344262295081966</v>
      </c>
    </row>
    <row r="224" spans="12:16" ht="15" hidden="1" customHeight="1">
      <c r="L224" s="30">
        <f t="shared" si="27"/>
        <v>45582</v>
      </c>
      <c r="M224" s="31">
        <f t="shared" si="28"/>
        <v>0</v>
      </c>
      <c r="N224" s="31">
        <f t="shared" si="29"/>
        <v>17500</v>
      </c>
      <c r="O224" s="31">
        <f t="shared" si="30"/>
        <v>2.3907103825136611</v>
      </c>
      <c r="P224" s="31">
        <f t="shared" si="31"/>
        <v>1.4344262295081966</v>
      </c>
    </row>
    <row r="225" spans="12:16" ht="15" hidden="1" customHeight="1">
      <c r="L225" s="30">
        <f t="shared" si="27"/>
        <v>45583</v>
      </c>
      <c r="M225" s="31">
        <f t="shared" si="28"/>
        <v>0</v>
      </c>
      <c r="N225" s="31">
        <f t="shared" si="29"/>
        <v>17500</v>
      </c>
      <c r="O225" s="31">
        <f t="shared" si="30"/>
        <v>2.3907103825136611</v>
      </c>
      <c r="P225" s="31">
        <f t="shared" si="31"/>
        <v>1.4344262295081966</v>
      </c>
    </row>
    <row r="226" spans="12:16" ht="15" hidden="1" customHeight="1">
      <c r="L226" s="30">
        <f t="shared" si="27"/>
        <v>45584</v>
      </c>
      <c r="M226" s="31">
        <f t="shared" si="28"/>
        <v>0</v>
      </c>
      <c r="N226" s="31">
        <f t="shared" si="29"/>
        <v>17500</v>
      </c>
      <c r="O226" s="31">
        <f t="shared" si="30"/>
        <v>2.3907103825136611</v>
      </c>
      <c r="P226" s="31">
        <f t="shared" si="31"/>
        <v>1.4344262295081966</v>
      </c>
    </row>
    <row r="227" spans="12:16" ht="15" hidden="1" customHeight="1">
      <c r="L227" s="30">
        <f t="shared" si="27"/>
        <v>45585</v>
      </c>
      <c r="M227" s="31">
        <f t="shared" si="28"/>
        <v>0</v>
      </c>
      <c r="N227" s="31">
        <f t="shared" si="29"/>
        <v>17500</v>
      </c>
      <c r="O227" s="31">
        <f t="shared" si="30"/>
        <v>2.3907103825136611</v>
      </c>
      <c r="P227" s="31">
        <f t="shared" si="31"/>
        <v>1.4344262295081966</v>
      </c>
    </row>
    <row r="228" spans="12:16" ht="15" hidden="1" customHeight="1">
      <c r="L228" s="30">
        <f t="shared" si="27"/>
        <v>45586</v>
      </c>
      <c r="M228" s="31">
        <f t="shared" si="28"/>
        <v>0</v>
      </c>
      <c r="N228" s="31">
        <f t="shared" si="29"/>
        <v>17500</v>
      </c>
      <c r="O228" s="31">
        <f t="shared" si="30"/>
        <v>2.3907103825136611</v>
      </c>
      <c r="P228" s="31">
        <f t="shared" si="31"/>
        <v>1.4344262295081966</v>
      </c>
    </row>
    <row r="229" spans="12:16" ht="15" hidden="1" customHeight="1">
      <c r="L229" s="30">
        <f t="shared" si="27"/>
        <v>45587</v>
      </c>
      <c r="M229" s="31">
        <f t="shared" si="28"/>
        <v>0</v>
      </c>
      <c r="N229" s="31">
        <f t="shared" si="29"/>
        <v>17500</v>
      </c>
      <c r="O229" s="31">
        <f t="shared" si="30"/>
        <v>2.3907103825136611</v>
      </c>
      <c r="P229" s="31">
        <f t="shared" si="31"/>
        <v>1.4344262295081966</v>
      </c>
    </row>
    <row r="230" spans="12:16" ht="15" hidden="1" customHeight="1">
      <c r="L230" s="30">
        <f t="shared" si="27"/>
        <v>45588</v>
      </c>
      <c r="M230" s="31">
        <f t="shared" si="28"/>
        <v>0</v>
      </c>
      <c r="N230" s="31">
        <f t="shared" si="29"/>
        <v>17500</v>
      </c>
      <c r="O230" s="31">
        <f t="shared" si="30"/>
        <v>2.3907103825136611</v>
      </c>
      <c r="P230" s="31">
        <f t="shared" si="31"/>
        <v>1.4344262295081966</v>
      </c>
    </row>
    <row r="231" spans="12:16" ht="15" hidden="1" customHeight="1">
      <c r="L231" s="30">
        <f t="shared" si="27"/>
        <v>45589</v>
      </c>
      <c r="M231" s="31">
        <f t="shared" si="28"/>
        <v>0</v>
      </c>
      <c r="N231" s="31">
        <f t="shared" si="29"/>
        <v>17500</v>
      </c>
      <c r="O231" s="31">
        <f t="shared" si="30"/>
        <v>2.3907103825136611</v>
      </c>
      <c r="P231" s="31">
        <f t="shared" si="31"/>
        <v>1.4344262295081966</v>
      </c>
    </row>
    <row r="232" spans="12:16" ht="15" hidden="1" customHeight="1">
      <c r="L232" s="30">
        <f t="shared" si="27"/>
        <v>45590</v>
      </c>
      <c r="M232" s="31">
        <f t="shared" si="28"/>
        <v>0</v>
      </c>
      <c r="N232" s="31">
        <f t="shared" si="29"/>
        <v>17500</v>
      </c>
      <c r="O232" s="31">
        <f t="shared" si="30"/>
        <v>2.3907103825136611</v>
      </c>
      <c r="P232" s="31">
        <f t="shared" si="31"/>
        <v>1.4344262295081966</v>
      </c>
    </row>
    <row r="233" spans="12:16" ht="15" hidden="1" customHeight="1">
      <c r="L233" s="30">
        <f t="shared" si="27"/>
        <v>45591</v>
      </c>
      <c r="M233" s="31">
        <f t="shared" si="28"/>
        <v>0</v>
      </c>
      <c r="N233" s="31">
        <f t="shared" si="29"/>
        <v>17500</v>
      </c>
      <c r="O233" s="31">
        <f t="shared" si="30"/>
        <v>2.3907103825136611</v>
      </c>
      <c r="P233" s="31">
        <f t="shared" si="31"/>
        <v>1.4344262295081966</v>
      </c>
    </row>
    <row r="234" spans="12:16" ht="15" hidden="1" customHeight="1">
      <c r="L234" s="30">
        <f t="shared" si="27"/>
        <v>45592</v>
      </c>
      <c r="M234" s="31">
        <f t="shared" si="28"/>
        <v>0</v>
      </c>
      <c r="N234" s="31">
        <f t="shared" si="29"/>
        <v>17500</v>
      </c>
      <c r="O234" s="31">
        <f t="shared" si="30"/>
        <v>2.3907103825136611</v>
      </c>
      <c r="P234" s="31">
        <f t="shared" si="31"/>
        <v>1.4344262295081966</v>
      </c>
    </row>
    <row r="235" spans="12:16" ht="15" hidden="1" customHeight="1">
      <c r="L235" s="30">
        <f t="shared" si="27"/>
        <v>45593</v>
      </c>
      <c r="M235" s="31">
        <f t="shared" si="28"/>
        <v>0</v>
      </c>
      <c r="N235" s="31">
        <f t="shared" si="29"/>
        <v>17500</v>
      </c>
      <c r="O235" s="31">
        <f t="shared" si="30"/>
        <v>2.3907103825136611</v>
      </c>
      <c r="P235" s="31">
        <f t="shared" si="31"/>
        <v>1.4344262295081966</v>
      </c>
    </row>
    <row r="236" spans="12:16" ht="15" hidden="1" customHeight="1">
      <c r="L236" s="30">
        <f t="shared" si="27"/>
        <v>45594</v>
      </c>
      <c r="M236" s="31">
        <f t="shared" si="28"/>
        <v>0</v>
      </c>
      <c r="N236" s="31">
        <f t="shared" si="29"/>
        <v>17500</v>
      </c>
      <c r="O236" s="31">
        <f t="shared" si="30"/>
        <v>2.3907103825136611</v>
      </c>
      <c r="P236" s="31">
        <f t="shared" si="31"/>
        <v>1.4344262295081966</v>
      </c>
    </row>
    <row r="237" spans="12:16" ht="15" hidden="1" customHeight="1">
      <c r="L237" s="30">
        <f t="shared" si="27"/>
        <v>45595</v>
      </c>
      <c r="M237" s="31">
        <f t="shared" si="28"/>
        <v>0</v>
      </c>
      <c r="N237" s="31">
        <f t="shared" si="29"/>
        <v>17500</v>
      </c>
      <c r="O237" s="31">
        <f t="shared" si="30"/>
        <v>2.3907103825136611</v>
      </c>
      <c r="P237" s="31">
        <f t="shared" si="31"/>
        <v>1.4344262295081966</v>
      </c>
    </row>
    <row r="238" spans="12:16" ht="15" hidden="1" customHeight="1">
      <c r="L238" s="30">
        <f t="shared" si="27"/>
        <v>45596</v>
      </c>
      <c r="M238" s="31">
        <f t="shared" si="28"/>
        <v>0</v>
      </c>
      <c r="N238" s="31">
        <f t="shared" si="29"/>
        <v>17500</v>
      </c>
      <c r="O238" s="31">
        <f t="shared" si="30"/>
        <v>2.3907103825136611</v>
      </c>
      <c r="P238" s="31">
        <f t="shared" si="31"/>
        <v>1.4344262295081966</v>
      </c>
    </row>
    <row r="239" spans="12:16" ht="15" hidden="1" customHeight="1">
      <c r="L239" s="30">
        <f t="shared" si="27"/>
        <v>45597</v>
      </c>
      <c r="M239" s="31">
        <f t="shared" si="28"/>
        <v>0</v>
      </c>
      <c r="N239" s="31">
        <f t="shared" si="29"/>
        <v>17500</v>
      </c>
      <c r="O239" s="31">
        <f t="shared" si="30"/>
        <v>2.3907103825136611</v>
      </c>
      <c r="P239" s="31">
        <f t="shared" si="31"/>
        <v>1.4344262295081966</v>
      </c>
    </row>
    <row r="240" spans="12:16" ht="15" hidden="1" customHeight="1">
      <c r="L240" s="30">
        <f t="shared" si="27"/>
        <v>45598</v>
      </c>
      <c r="M240" s="31">
        <f t="shared" si="28"/>
        <v>0</v>
      </c>
      <c r="N240" s="31">
        <f t="shared" si="29"/>
        <v>17500</v>
      </c>
      <c r="O240" s="31">
        <f t="shared" si="30"/>
        <v>2.3907103825136611</v>
      </c>
      <c r="P240" s="31">
        <f t="shared" si="31"/>
        <v>1.4344262295081966</v>
      </c>
    </row>
    <row r="241" spans="12:16" ht="15" hidden="1" customHeight="1">
      <c r="L241" s="30">
        <f t="shared" si="27"/>
        <v>45599</v>
      </c>
      <c r="M241" s="31">
        <f t="shared" si="28"/>
        <v>0</v>
      </c>
      <c r="N241" s="31">
        <f t="shared" si="29"/>
        <v>17500</v>
      </c>
      <c r="O241" s="31">
        <f t="shared" si="30"/>
        <v>2.3907103825136611</v>
      </c>
      <c r="P241" s="31">
        <f t="shared" si="31"/>
        <v>1.4344262295081966</v>
      </c>
    </row>
    <row r="242" spans="12:16" ht="15" hidden="1" customHeight="1">
      <c r="L242" s="30">
        <f t="shared" si="27"/>
        <v>45600</v>
      </c>
      <c r="M242" s="31">
        <f t="shared" si="28"/>
        <v>0</v>
      </c>
      <c r="N242" s="31">
        <f t="shared" si="29"/>
        <v>17500</v>
      </c>
      <c r="O242" s="31">
        <f t="shared" si="30"/>
        <v>2.3907103825136611</v>
      </c>
      <c r="P242" s="31">
        <f t="shared" si="31"/>
        <v>1.4344262295081966</v>
      </c>
    </row>
    <row r="243" spans="12:16" ht="15" hidden="1" customHeight="1">
      <c r="L243" s="30">
        <f t="shared" si="27"/>
        <v>45601</v>
      </c>
      <c r="M243" s="31">
        <f t="shared" si="28"/>
        <v>0</v>
      </c>
      <c r="N243" s="31">
        <f t="shared" si="29"/>
        <v>17500</v>
      </c>
      <c r="O243" s="31">
        <f t="shared" si="30"/>
        <v>2.3907103825136611</v>
      </c>
      <c r="P243" s="31">
        <f t="shared" si="31"/>
        <v>1.4344262295081966</v>
      </c>
    </row>
    <row r="244" spans="12:16" ht="15" hidden="1" customHeight="1">
      <c r="L244" s="30">
        <f t="shared" si="27"/>
        <v>45602</v>
      </c>
      <c r="M244" s="31">
        <f t="shared" si="28"/>
        <v>0</v>
      </c>
      <c r="N244" s="31">
        <f t="shared" si="29"/>
        <v>17500</v>
      </c>
      <c r="O244" s="31">
        <f t="shared" si="30"/>
        <v>2.3907103825136611</v>
      </c>
      <c r="P244" s="31">
        <f t="shared" si="31"/>
        <v>1.4344262295081966</v>
      </c>
    </row>
    <row r="245" spans="12:16" ht="15" hidden="1" customHeight="1">
      <c r="L245" s="30">
        <f t="shared" si="27"/>
        <v>45603</v>
      </c>
      <c r="M245" s="31">
        <f t="shared" si="28"/>
        <v>0</v>
      </c>
      <c r="N245" s="31">
        <f t="shared" si="29"/>
        <v>17500</v>
      </c>
      <c r="O245" s="31">
        <f t="shared" si="30"/>
        <v>2.3907103825136611</v>
      </c>
      <c r="P245" s="31">
        <f t="shared" si="31"/>
        <v>1.4344262295081966</v>
      </c>
    </row>
    <row r="246" spans="12:16" ht="15" hidden="1" customHeight="1">
      <c r="L246" s="30">
        <f t="shared" si="27"/>
        <v>45604</v>
      </c>
      <c r="M246" s="31">
        <f t="shared" si="28"/>
        <v>0</v>
      </c>
      <c r="N246" s="31">
        <f t="shared" si="29"/>
        <v>17500</v>
      </c>
      <c r="O246" s="31">
        <f t="shared" si="30"/>
        <v>2.3907103825136611</v>
      </c>
      <c r="P246" s="31">
        <f t="shared" si="31"/>
        <v>1.4344262295081966</v>
      </c>
    </row>
    <row r="247" spans="12:16" ht="15" hidden="1" customHeight="1">
      <c r="L247" s="30">
        <f t="shared" si="27"/>
        <v>45605</v>
      </c>
      <c r="M247" s="31">
        <f t="shared" si="28"/>
        <v>0</v>
      </c>
      <c r="N247" s="31">
        <f t="shared" si="29"/>
        <v>17500</v>
      </c>
      <c r="O247" s="31">
        <f t="shared" si="30"/>
        <v>2.3907103825136611</v>
      </c>
      <c r="P247" s="31">
        <f t="shared" si="31"/>
        <v>1.4344262295081966</v>
      </c>
    </row>
    <row r="248" spans="12:16" ht="15" hidden="1" customHeight="1">
      <c r="L248" s="30">
        <f t="shared" si="27"/>
        <v>45606</v>
      </c>
      <c r="M248" s="31">
        <f t="shared" si="28"/>
        <v>0</v>
      </c>
      <c r="N248" s="31">
        <f t="shared" si="29"/>
        <v>17500</v>
      </c>
      <c r="O248" s="31">
        <f t="shared" si="30"/>
        <v>2.3907103825136611</v>
      </c>
      <c r="P248" s="31">
        <f t="shared" si="31"/>
        <v>1.4344262295081966</v>
      </c>
    </row>
    <row r="249" spans="12:16" ht="15" hidden="1" customHeight="1">
      <c r="L249" s="30">
        <f t="shared" si="27"/>
        <v>45607</v>
      </c>
      <c r="M249" s="31">
        <f t="shared" si="28"/>
        <v>0</v>
      </c>
      <c r="N249" s="31">
        <f t="shared" si="29"/>
        <v>17500</v>
      </c>
      <c r="O249" s="31">
        <f t="shared" si="30"/>
        <v>2.3907103825136611</v>
      </c>
      <c r="P249" s="31">
        <f t="shared" si="31"/>
        <v>1.4344262295081966</v>
      </c>
    </row>
    <row r="250" spans="12:16" ht="15" hidden="1" customHeight="1">
      <c r="L250" s="30">
        <f t="shared" si="27"/>
        <v>45608</v>
      </c>
      <c r="M250" s="31">
        <f t="shared" si="28"/>
        <v>0</v>
      </c>
      <c r="N250" s="31">
        <f t="shared" si="29"/>
        <v>17500</v>
      </c>
      <c r="O250" s="31">
        <f t="shared" si="30"/>
        <v>2.3907103825136611</v>
      </c>
      <c r="P250" s="31">
        <f t="shared" si="31"/>
        <v>1.4344262295081966</v>
      </c>
    </row>
    <row r="251" spans="12:16" ht="15" hidden="1" customHeight="1">
      <c r="L251" s="30">
        <f t="shared" si="27"/>
        <v>45609</v>
      </c>
      <c r="M251" s="31">
        <f t="shared" si="28"/>
        <v>0</v>
      </c>
      <c r="N251" s="31">
        <f t="shared" si="29"/>
        <v>17500</v>
      </c>
      <c r="O251" s="31">
        <f t="shared" si="30"/>
        <v>2.3907103825136611</v>
      </c>
      <c r="P251" s="31">
        <f t="shared" si="31"/>
        <v>1.4344262295081966</v>
      </c>
    </row>
    <row r="252" spans="12:16" ht="15" hidden="1" customHeight="1">
      <c r="L252" s="30">
        <f t="shared" si="27"/>
        <v>45610</v>
      </c>
      <c r="M252" s="31">
        <f t="shared" si="28"/>
        <v>0</v>
      </c>
      <c r="N252" s="31">
        <f t="shared" si="29"/>
        <v>17500</v>
      </c>
      <c r="O252" s="31">
        <f t="shared" si="30"/>
        <v>2.3907103825136611</v>
      </c>
      <c r="P252" s="31">
        <f t="shared" si="31"/>
        <v>1.4344262295081966</v>
      </c>
    </row>
    <row r="253" spans="12:16" ht="15" hidden="1" customHeight="1">
      <c r="L253" s="30">
        <f t="shared" si="27"/>
        <v>45611</v>
      </c>
      <c r="M253" s="31">
        <f t="shared" si="28"/>
        <v>0</v>
      </c>
      <c r="N253" s="31">
        <f t="shared" si="29"/>
        <v>17500</v>
      </c>
      <c r="O253" s="31">
        <f t="shared" si="30"/>
        <v>2.3907103825136611</v>
      </c>
      <c r="P253" s="31">
        <f t="shared" si="31"/>
        <v>1.4344262295081966</v>
      </c>
    </row>
    <row r="254" spans="12:16" ht="15" hidden="1" customHeight="1">
      <c r="L254" s="30">
        <f t="shared" si="27"/>
        <v>45612</v>
      </c>
      <c r="M254" s="31">
        <f t="shared" si="28"/>
        <v>0</v>
      </c>
      <c r="N254" s="31">
        <f t="shared" si="29"/>
        <v>17500</v>
      </c>
      <c r="O254" s="31">
        <f t="shared" si="30"/>
        <v>2.3907103825136611</v>
      </c>
      <c r="P254" s="31">
        <f t="shared" si="31"/>
        <v>1.4344262295081966</v>
      </c>
    </row>
    <row r="255" spans="12:16" ht="15" hidden="1" customHeight="1">
      <c r="L255" s="30">
        <f t="shared" si="27"/>
        <v>45613</v>
      </c>
      <c r="M255" s="31">
        <f t="shared" si="28"/>
        <v>0</v>
      </c>
      <c r="N255" s="31">
        <f t="shared" si="29"/>
        <v>17500</v>
      </c>
      <c r="O255" s="31">
        <f t="shared" si="30"/>
        <v>2.3907103825136611</v>
      </c>
      <c r="P255" s="31">
        <f t="shared" si="31"/>
        <v>1.4344262295081966</v>
      </c>
    </row>
    <row r="256" spans="12:16" ht="15" hidden="1" customHeight="1">
      <c r="L256" s="30">
        <f t="shared" si="27"/>
        <v>45614</v>
      </c>
      <c r="M256" s="31">
        <f t="shared" si="28"/>
        <v>0</v>
      </c>
      <c r="N256" s="31">
        <f t="shared" si="29"/>
        <v>17500</v>
      </c>
      <c r="O256" s="31">
        <f t="shared" si="30"/>
        <v>2.3907103825136611</v>
      </c>
      <c r="P256" s="31">
        <f t="shared" si="31"/>
        <v>1.4344262295081966</v>
      </c>
    </row>
    <row r="257" spans="12:16" ht="15" hidden="1" customHeight="1">
      <c r="L257" s="30">
        <f t="shared" si="27"/>
        <v>45615</v>
      </c>
      <c r="M257" s="31">
        <f t="shared" si="28"/>
        <v>0</v>
      </c>
      <c r="N257" s="31">
        <f t="shared" si="29"/>
        <v>17500</v>
      </c>
      <c r="O257" s="31">
        <f t="shared" si="30"/>
        <v>2.3907103825136611</v>
      </c>
      <c r="P257" s="31">
        <f t="shared" si="31"/>
        <v>1.4344262295081966</v>
      </c>
    </row>
    <row r="258" spans="12:16" ht="15" hidden="1" customHeight="1">
      <c r="L258" s="30">
        <f t="shared" si="27"/>
        <v>45616</v>
      </c>
      <c r="M258" s="31">
        <f t="shared" si="28"/>
        <v>0</v>
      </c>
      <c r="N258" s="31">
        <f t="shared" si="29"/>
        <v>17500</v>
      </c>
      <c r="O258" s="31">
        <f t="shared" si="30"/>
        <v>2.3907103825136611</v>
      </c>
      <c r="P258" s="31">
        <f t="shared" si="31"/>
        <v>1.4344262295081966</v>
      </c>
    </row>
    <row r="259" spans="12:16" ht="15" hidden="1" customHeight="1">
      <c r="L259" s="30">
        <f t="shared" si="27"/>
        <v>45617</v>
      </c>
      <c r="M259" s="31">
        <f t="shared" si="28"/>
        <v>0</v>
      </c>
      <c r="N259" s="31">
        <f t="shared" si="29"/>
        <v>17500</v>
      </c>
      <c r="O259" s="31">
        <f t="shared" si="30"/>
        <v>2.3907103825136611</v>
      </c>
      <c r="P259" s="31">
        <f t="shared" si="31"/>
        <v>1.4344262295081966</v>
      </c>
    </row>
    <row r="260" spans="12:16" ht="15" hidden="1" customHeight="1">
      <c r="L260" s="30">
        <f t="shared" si="27"/>
        <v>45618</v>
      </c>
      <c r="M260" s="31">
        <f t="shared" si="28"/>
        <v>0</v>
      </c>
      <c r="N260" s="31">
        <f t="shared" si="29"/>
        <v>17500</v>
      </c>
      <c r="O260" s="31">
        <f t="shared" si="30"/>
        <v>2.3907103825136611</v>
      </c>
      <c r="P260" s="31">
        <f t="shared" si="31"/>
        <v>1.4344262295081966</v>
      </c>
    </row>
    <row r="261" spans="12:16" ht="15" hidden="1" customHeight="1">
      <c r="L261" s="30">
        <f t="shared" si="27"/>
        <v>45619</v>
      </c>
      <c r="M261" s="31">
        <f t="shared" si="28"/>
        <v>0</v>
      </c>
      <c r="N261" s="31">
        <f t="shared" si="29"/>
        <v>17500</v>
      </c>
      <c r="O261" s="31">
        <f t="shared" si="30"/>
        <v>2.3907103825136611</v>
      </c>
      <c r="P261" s="31">
        <f t="shared" si="31"/>
        <v>1.4344262295081966</v>
      </c>
    </row>
    <row r="262" spans="12:16" ht="15" hidden="1" customHeight="1">
      <c r="L262" s="30">
        <f t="shared" si="27"/>
        <v>45620</v>
      </c>
      <c r="M262" s="31">
        <f t="shared" si="28"/>
        <v>0</v>
      </c>
      <c r="N262" s="31">
        <f t="shared" si="29"/>
        <v>17500</v>
      </c>
      <c r="O262" s="31">
        <f t="shared" si="30"/>
        <v>2.3907103825136611</v>
      </c>
      <c r="P262" s="31">
        <f t="shared" si="31"/>
        <v>1.4344262295081966</v>
      </c>
    </row>
    <row r="263" spans="12:16" ht="15" hidden="1" customHeight="1">
      <c r="L263" s="30">
        <f t="shared" si="27"/>
        <v>45621</v>
      </c>
      <c r="M263" s="31">
        <f t="shared" si="28"/>
        <v>0</v>
      </c>
      <c r="N263" s="31">
        <f t="shared" si="29"/>
        <v>17500</v>
      </c>
      <c r="O263" s="31">
        <f t="shared" si="30"/>
        <v>2.3907103825136611</v>
      </c>
      <c r="P263" s="31">
        <f t="shared" si="31"/>
        <v>1.4344262295081966</v>
      </c>
    </row>
    <row r="264" spans="12:16" ht="15" hidden="1" customHeight="1">
      <c r="L264" s="30">
        <f t="shared" si="27"/>
        <v>45622</v>
      </c>
      <c r="M264" s="31">
        <f t="shared" si="28"/>
        <v>0</v>
      </c>
      <c r="N264" s="31">
        <f t="shared" si="29"/>
        <v>17500</v>
      </c>
      <c r="O264" s="31">
        <f t="shared" si="30"/>
        <v>2.3907103825136611</v>
      </c>
      <c r="P264" s="31">
        <f t="shared" si="31"/>
        <v>1.4344262295081966</v>
      </c>
    </row>
    <row r="265" spans="12:16" ht="15" hidden="1" customHeight="1">
      <c r="L265" s="30">
        <f t="shared" si="27"/>
        <v>45623</v>
      </c>
      <c r="M265" s="31">
        <f t="shared" si="28"/>
        <v>0</v>
      </c>
      <c r="N265" s="31">
        <f t="shared" si="29"/>
        <v>17500</v>
      </c>
      <c r="O265" s="31">
        <f t="shared" si="30"/>
        <v>2.3907103825136611</v>
      </c>
      <c r="P265" s="31">
        <f t="shared" si="31"/>
        <v>1.4344262295081966</v>
      </c>
    </row>
    <row r="266" spans="12:16" ht="15" hidden="1" customHeight="1">
      <c r="L266" s="30">
        <f t="shared" si="27"/>
        <v>45624</v>
      </c>
      <c r="M266" s="31">
        <f t="shared" si="28"/>
        <v>0</v>
      </c>
      <c r="N266" s="31">
        <f t="shared" si="29"/>
        <v>17500</v>
      </c>
      <c r="O266" s="31">
        <f t="shared" si="30"/>
        <v>2.3907103825136611</v>
      </c>
      <c r="P266" s="31">
        <f t="shared" si="31"/>
        <v>1.4344262295081966</v>
      </c>
    </row>
    <row r="267" spans="12:16" ht="15" hidden="1" customHeight="1">
      <c r="L267" s="30">
        <f t="shared" si="27"/>
        <v>45625</v>
      </c>
      <c r="M267" s="31">
        <f t="shared" si="28"/>
        <v>0</v>
      </c>
      <c r="N267" s="31">
        <f t="shared" si="29"/>
        <v>17500</v>
      </c>
      <c r="O267" s="31">
        <f t="shared" si="30"/>
        <v>2.3907103825136611</v>
      </c>
      <c r="P267" s="31">
        <f t="shared" si="31"/>
        <v>1.4344262295081966</v>
      </c>
    </row>
    <row r="268" spans="12:16" ht="15" hidden="1" customHeight="1">
      <c r="L268" s="30">
        <f t="shared" si="27"/>
        <v>45626</v>
      </c>
      <c r="M268" s="31">
        <f t="shared" si="28"/>
        <v>0</v>
      </c>
      <c r="N268" s="31">
        <f t="shared" si="29"/>
        <v>17500</v>
      </c>
      <c r="O268" s="31">
        <f t="shared" si="30"/>
        <v>2.3907103825136611</v>
      </c>
      <c r="P268" s="31">
        <f t="shared" si="31"/>
        <v>1.4344262295081966</v>
      </c>
    </row>
    <row r="269" spans="12:16" ht="15" hidden="1" customHeight="1">
      <c r="L269" s="30">
        <f t="shared" si="27"/>
        <v>45627</v>
      </c>
      <c r="M269" s="31">
        <f t="shared" si="28"/>
        <v>0</v>
      </c>
      <c r="N269" s="31">
        <f t="shared" si="29"/>
        <v>17500</v>
      </c>
      <c r="O269" s="31">
        <f t="shared" si="30"/>
        <v>2.3907103825136611</v>
      </c>
      <c r="P269" s="31">
        <f t="shared" si="31"/>
        <v>1.4344262295081966</v>
      </c>
    </row>
    <row r="270" spans="12:16" ht="15" hidden="1" customHeight="1">
      <c r="L270" s="30">
        <f t="shared" si="27"/>
        <v>45628</v>
      </c>
      <c r="M270" s="31">
        <f t="shared" si="28"/>
        <v>0</v>
      </c>
      <c r="N270" s="31">
        <f t="shared" si="29"/>
        <v>17500</v>
      </c>
      <c r="O270" s="31">
        <f t="shared" si="30"/>
        <v>2.3907103825136611</v>
      </c>
      <c r="P270" s="31">
        <f t="shared" si="31"/>
        <v>1.4344262295081966</v>
      </c>
    </row>
    <row r="271" spans="12:16" ht="15" hidden="1" customHeight="1">
      <c r="L271" s="30">
        <f t="shared" si="27"/>
        <v>45629</v>
      </c>
      <c r="M271" s="31">
        <f t="shared" si="28"/>
        <v>0</v>
      </c>
      <c r="N271" s="31">
        <f t="shared" si="29"/>
        <v>17500</v>
      </c>
      <c r="O271" s="31">
        <f t="shared" si="30"/>
        <v>2.3907103825136611</v>
      </c>
      <c r="P271" s="31">
        <f t="shared" si="31"/>
        <v>1.4344262295081966</v>
      </c>
    </row>
    <row r="272" spans="12:16" ht="15" hidden="1" customHeight="1">
      <c r="L272" s="30">
        <f t="shared" si="27"/>
        <v>45630</v>
      </c>
      <c r="M272" s="31">
        <f t="shared" si="28"/>
        <v>0</v>
      </c>
      <c r="N272" s="31">
        <f t="shared" si="29"/>
        <v>17500</v>
      </c>
      <c r="O272" s="31">
        <f t="shared" si="30"/>
        <v>2.3907103825136611</v>
      </c>
      <c r="P272" s="31">
        <f t="shared" si="31"/>
        <v>1.4344262295081966</v>
      </c>
    </row>
    <row r="273" spans="12:16" ht="15" hidden="1" customHeight="1">
      <c r="L273" s="30">
        <f t="shared" si="27"/>
        <v>45631</v>
      </c>
      <c r="M273" s="31">
        <f t="shared" si="28"/>
        <v>0</v>
      </c>
      <c r="N273" s="31">
        <f t="shared" si="29"/>
        <v>17500</v>
      </c>
      <c r="O273" s="31">
        <f t="shared" si="30"/>
        <v>2.3907103825136611</v>
      </c>
      <c r="P273" s="31">
        <f t="shared" si="31"/>
        <v>1.4344262295081966</v>
      </c>
    </row>
    <row r="274" spans="12:16" ht="15" hidden="1" customHeight="1">
      <c r="L274" s="30">
        <f t="shared" si="27"/>
        <v>45632</v>
      </c>
      <c r="M274" s="31">
        <f t="shared" si="28"/>
        <v>0</v>
      </c>
      <c r="N274" s="31">
        <f t="shared" si="29"/>
        <v>17500</v>
      </c>
      <c r="O274" s="31">
        <f t="shared" si="30"/>
        <v>2.3907103825136611</v>
      </c>
      <c r="P274" s="31">
        <f t="shared" si="31"/>
        <v>1.4344262295081966</v>
      </c>
    </row>
    <row r="275" spans="12:16" ht="15" hidden="1" customHeight="1">
      <c r="L275" s="30">
        <f t="shared" si="27"/>
        <v>45633</v>
      </c>
      <c r="M275" s="31">
        <f t="shared" si="28"/>
        <v>0</v>
      </c>
      <c r="N275" s="31">
        <f t="shared" si="29"/>
        <v>17500</v>
      </c>
      <c r="O275" s="31">
        <f t="shared" si="30"/>
        <v>2.3907103825136611</v>
      </c>
      <c r="P275" s="31">
        <f t="shared" si="31"/>
        <v>1.4344262295081966</v>
      </c>
    </row>
    <row r="276" spans="12:16" ht="15" hidden="1" customHeight="1">
      <c r="L276" s="30">
        <f t="shared" si="27"/>
        <v>45634</v>
      </c>
      <c r="M276" s="31">
        <f t="shared" si="28"/>
        <v>0</v>
      </c>
      <c r="N276" s="31">
        <f t="shared" si="29"/>
        <v>17500</v>
      </c>
      <c r="O276" s="31">
        <f t="shared" si="30"/>
        <v>2.3907103825136611</v>
      </c>
      <c r="P276" s="31">
        <f t="shared" si="31"/>
        <v>1.4344262295081966</v>
      </c>
    </row>
    <row r="277" spans="12:16" ht="15" hidden="1" customHeight="1">
      <c r="L277" s="30">
        <f t="shared" si="27"/>
        <v>45635</v>
      </c>
      <c r="M277" s="31">
        <f t="shared" si="28"/>
        <v>0</v>
      </c>
      <c r="N277" s="31">
        <f t="shared" si="29"/>
        <v>17500</v>
      </c>
      <c r="O277" s="31">
        <f t="shared" si="30"/>
        <v>2.3907103825136611</v>
      </c>
      <c r="P277" s="31">
        <f t="shared" si="31"/>
        <v>1.4344262295081966</v>
      </c>
    </row>
    <row r="278" spans="12:16" ht="15" hidden="1" customHeight="1">
      <c r="L278" s="30">
        <f t="shared" si="27"/>
        <v>45636</v>
      </c>
      <c r="M278" s="31">
        <f t="shared" si="28"/>
        <v>0</v>
      </c>
      <c r="N278" s="31">
        <f t="shared" si="29"/>
        <v>17500</v>
      </c>
      <c r="O278" s="31">
        <f t="shared" si="30"/>
        <v>2.3907103825136611</v>
      </c>
      <c r="P278" s="31">
        <f t="shared" si="31"/>
        <v>1.4344262295081966</v>
      </c>
    </row>
    <row r="279" spans="12:16" ht="15" hidden="1" customHeight="1">
      <c r="L279" s="30">
        <f t="shared" si="27"/>
        <v>45637</v>
      </c>
      <c r="M279" s="31">
        <f t="shared" si="28"/>
        <v>0</v>
      </c>
      <c r="N279" s="31">
        <f t="shared" si="29"/>
        <v>17500</v>
      </c>
      <c r="O279" s="31">
        <f t="shared" si="30"/>
        <v>2.3907103825136611</v>
      </c>
      <c r="P279" s="31">
        <f t="shared" si="31"/>
        <v>1.4344262295081966</v>
      </c>
    </row>
    <row r="280" spans="12:16" ht="15" hidden="1" customHeight="1">
      <c r="L280" s="30">
        <f t="shared" ref="L280:L343" si="32">IFERROR(IF(MAX(L279+1,Дата_получения_Займа+1)&gt;Дата_погашения_Займа,"-",MAX(L279+1,Дата_получения_Займа+1)),"-")</f>
        <v>45638</v>
      </c>
      <c r="M280" s="31">
        <f t="shared" ref="M280:M343" si="33">IFERROR(VLOOKUP(L280,$B$24:$E$52,4,FALSE),0)</f>
        <v>0</v>
      </c>
      <c r="N280" s="31">
        <f t="shared" ref="N280:N343" si="34">IF(ISNUMBER(N279),N279-M280,$E$13)</f>
        <v>17500</v>
      </c>
      <c r="O280" s="31">
        <f t="shared" ref="O280:O343" si="35">IFERROR(IF(ISNUMBER(N279),N279,$E$13)*IF(L280&gt;=$J$14,$E$18,$E$17)/IF(MOD(YEAR(L280),4),365,366)*IF(ISBLANK(L279),L280-$E$15,L280-L279),0)</f>
        <v>2.3907103825136611</v>
      </c>
      <c r="P280" s="31">
        <f t="shared" ref="P280:P343" si="36">IFERROR(IF(ISNUMBER(N279),N279,$E$13)*3%/IF(MOD(YEAR(L280),4),365,366)*IF(ISBLANK(L279),(L280-$E$15),L280-L279),0)</f>
        <v>1.4344262295081966</v>
      </c>
    </row>
    <row r="281" spans="12:16" ht="15" hidden="1" customHeight="1">
      <c r="L281" s="30">
        <f t="shared" si="32"/>
        <v>45639</v>
      </c>
      <c r="M281" s="31">
        <f t="shared" si="33"/>
        <v>0</v>
      </c>
      <c r="N281" s="31">
        <f t="shared" si="34"/>
        <v>17500</v>
      </c>
      <c r="O281" s="31">
        <f t="shared" si="35"/>
        <v>2.3907103825136611</v>
      </c>
      <c r="P281" s="31">
        <f t="shared" si="36"/>
        <v>1.4344262295081966</v>
      </c>
    </row>
    <row r="282" spans="12:16" ht="15" hidden="1" customHeight="1">
      <c r="L282" s="30">
        <f t="shared" si="32"/>
        <v>45640</v>
      </c>
      <c r="M282" s="31">
        <f t="shared" si="33"/>
        <v>0</v>
      </c>
      <c r="N282" s="31">
        <f t="shared" si="34"/>
        <v>17500</v>
      </c>
      <c r="O282" s="31">
        <f t="shared" si="35"/>
        <v>2.3907103825136611</v>
      </c>
      <c r="P282" s="31">
        <f t="shared" si="36"/>
        <v>1.4344262295081966</v>
      </c>
    </row>
    <row r="283" spans="12:16" ht="15" hidden="1" customHeight="1">
      <c r="L283" s="30">
        <f t="shared" si="32"/>
        <v>45641</v>
      </c>
      <c r="M283" s="31">
        <f t="shared" si="33"/>
        <v>0</v>
      </c>
      <c r="N283" s="31">
        <f t="shared" si="34"/>
        <v>17500</v>
      </c>
      <c r="O283" s="31">
        <f t="shared" si="35"/>
        <v>2.3907103825136611</v>
      </c>
      <c r="P283" s="31">
        <f t="shared" si="36"/>
        <v>1.4344262295081966</v>
      </c>
    </row>
    <row r="284" spans="12:16" ht="15" hidden="1" customHeight="1">
      <c r="L284" s="30">
        <f t="shared" si="32"/>
        <v>45642</v>
      </c>
      <c r="M284" s="31">
        <f t="shared" si="33"/>
        <v>0</v>
      </c>
      <c r="N284" s="31">
        <f t="shared" si="34"/>
        <v>17500</v>
      </c>
      <c r="O284" s="31">
        <f t="shared" si="35"/>
        <v>2.3907103825136611</v>
      </c>
      <c r="P284" s="31">
        <f t="shared" si="36"/>
        <v>1.4344262295081966</v>
      </c>
    </row>
    <row r="285" spans="12:16" ht="15" hidden="1" customHeight="1">
      <c r="L285" s="30">
        <f t="shared" si="32"/>
        <v>45643</v>
      </c>
      <c r="M285" s="31">
        <f t="shared" si="33"/>
        <v>0</v>
      </c>
      <c r="N285" s="31">
        <f t="shared" si="34"/>
        <v>17500</v>
      </c>
      <c r="O285" s="31">
        <f t="shared" si="35"/>
        <v>2.3907103825136611</v>
      </c>
      <c r="P285" s="31">
        <f t="shared" si="36"/>
        <v>1.4344262295081966</v>
      </c>
    </row>
    <row r="286" spans="12:16" ht="15" hidden="1" customHeight="1">
      <c r="L286" s="30">
        <f t="shared" si="32"/>
        <v>45644</v>
      </c>
      <c r="M286" s="31">
        <f t="shared" si="33"/>
        <v>0</v>
      </c>
      <c r="N286" s="31">
        <f t="shared" si="34"/>
        <v>17500</v>
      </c>
      <c r="O286" s="31">
        <f t="shared" si="35"/>
        <v>2.3907103825136611</v>
      </c>
      <c r="P286" s="31">
        <f t="shared" si="36"/>
        <v>1.4344262295081966</v>
      </c>
    </row>
    <row r="287" spans="12:16" ht="15" hidden="1" customHeight="1">
      <c r="L287" s="30">
        <f t="shared" si="32"/>
        <v>45645</v>
      </c>
      <c r="M287" s="31">
        <f t="shared" si="33"/>
        <v>0</v>
      </c>
      <c r="N287" s="31">
        <f t="shared" si="34"/>
        <v>17500</v>
      </c>
      <c r="O287" s="31">
        <f t="shared" si="35"/>
        <v>2.3907103825136611</v>
      </c>
      <c r="P287" s="31">
        <f t="shared" si="36"/>
        <v>1.4344262295081966</v>
      </c>
    </row>
    <row r="288" spans="12:16" ht="15" hidden="1" customHeight="1">
      <c r="L288" s="30">
        <f t="shared" si="32"/>
        <v>45646</v>
      </c>
      <c r="M288" s="31">
        <f t="shared" si="33"/>
        <v>0</v>
      </c>
      <c r="N288" s="31">
        <f t="shared" si="34"/>
        <v>17500</v>
      </c>
      <c r="O288" s="31">
        <f t="shared" si="35"/>
        <v>2.3907103825136611</v>
      </c>
      <c r="P288" s="31">
        <f t="shared" si="36"/>
        <v>1.4344262295081966</v>
      </c>
    </row>
    <row r="289" spans="12:16" ht="15" hidden="1" customHeight="1">
      <c r="L289" s="30">
        <f t="shared" si="32"/>
        <v>45647</v>
      </c>
      <c r="M289" s="31">
        <f t="shared" si="33"/>
        <v>0</v>
      </c>
      <c r="N289" s="31">
        <f t="shared" si="34"/>
        <v>17500</v>
      </c>
      <c r="O289" s="31">
        <f t="shared" si="35"/>
        <v>2.3907103825136611</v>
      </c>
      <c r="P289" s="31">
        <f t="shared" si="36"/>
        <v>1.4344262295081966</v>
      </c>
    </row>
    <row r="290" spans="12:16" ht="15" hidden="1" customHeight="1">
      <c r="L290" s="30">
        <f t="shared" si="32"/>
        <v>45648</v>
      </c>
      <c r="M290" s="31">
        <f t="shared" si="33"/>
        <v>0</v>
      </c>
      <c r="N290" s="31">
        <f t="shared" si="34"/>
        <v>17500</v>
      </c>
      <c r="O290" s="31">
        <f t="shared" si="35"/>
        <v>2.3907103825136611</v>
      </c>
      <c r="P290" s="31">
        <f t="shared" si="36"/>
        <v>1.4344262295081966</v>
      </c>
    </row>
    <row r="291" spans="12:16" ht="15" hidden="1" customHeight="1">
      <c r="L291" s="30">
        <f t="shared" si="32"/>
        <v>45649</v>
      </c>
      <c r="M291" s="31">
        <f t="shared" si="33"/>
        <v>0</v>
      </c>
      <c r="N291" s="31">
        <f t="shared" si="34"/>
        <v>17500</v>
      </c>
      <c r="O291" s="31">
        <f t="shared" si="35"/>
        <v>2.3907103825136611</v>
      </c>
      <c r="P291" s="31">
        <f t="shared" si="36"/>
        <v>1.4344262295081966</v>
      </c>
    </row>
    <row r="292" spans="12:16" ht="15" hidden="1" customHeight="1">
      <c r="L292" s="30">
        <f t="shared" si="32"/>
        <v>45650</v>
      </c>
      <c r="M292" s="31">
        <f t="shared" si="33"/>
        <v>0</v>
      </c>
      <c r="N292" s="31">
        <f t="shared" si="34"/>
        <v>17500</v>
      </c>
      <c r="O292" s="31">
        <f t="shared" si="35"/>
        <v>2.3907103825136611</v>
      </c>
      <c r="P292" s="31">
        <f t="shared" si="36"/>
        <v>1.4344262295081966</v>
      </c>
    </row>
    <row r="293" spans="12:16" ht="15" hidden="1" customHeight="1">
      <c r="L293" s="30">
        <f t="shared" si="32"/>
        <v>45651</v>
      </c>
      <c r="M293" s="31">
        <f t="shared" si="33"/>
        <v>0</v>
      </c>
      <c r="N293" s="31">
        <f t="shared" si="34"/>
        <v>17500</v>
      </c>
      <c r="O293" s="31">
        <f t="shared" si="35"/>
        <v>2.3907103825136611</v>
      </c>
      <c r="P293" s="31">
        <f t="shared" si="36"/>
        <v>1.4344262295081966</v>
      </c>
    </row>
    <row r="294" spans="12:16" ht="15" hidden="1" customHeight="1">
      <c r="L294" s="30">
        <f t="shared" si="32"/>
        <v>45652</v>
      </c>
      <c r="M294" s="31">
        <f t="shared" si="33"/>
        <v>0</v>
      </c>
      <c r="N294" s="31">
        <f t="shared" si="34"/>
        <v>17500</v>
      </c>
      <c r="O294" s="31">
        <f t="shared" si="35"/>
        <v>2.3907103825136611</v>
      </c>
      <c r="P294" s="31">
        <f t="shared" si="36"/>
        <v>1.4344262295081966</v>
      </c>
    </row>
    <row r="295" spans="12:16" ht="15" hidden="1" customHeight="1">
      <c r="L295" s="30">
        <f t="shared" si="32"/>
        <v>45653</v>
      </c>
      <c r="M295" s="31">
        <f t="shared" si="33"/>
        <v>0</v>
      </c>
      <c r="N295" s="31">
        <f t="shared" si="34"/>
        <v>17500</v>
      </c>
      <c r="O295" s="31">
        <f t="shared" si="35"/>
        <v>2.3907103825136611</v>
      </c>
      <c r="P295" s="31">
        <f t="shared" si="36"/>
        <v>1.4344262295081966</v>
      </c>
    </row>
    <row r="296" spans="12:16" ht="15" hidden="1" customHeight="1">
      <c r="L296" s="30">
        <f t="shared" si="32"/>
        <v>45654</v>
      </c>
      <c r="M296" s="31">
        <f t="shared" si="33"/>
        <v>0</v>
      </c>
      <c r="N296" s="31">
        <f t="shared" si="34"/>
        <v>17500</v>
      </c>
      <c r="O296" s="31">
        <f t="shared" si="35"/>
        <v>2.3907103825136611</v>
      </c>
      <c r="P296" s="31">
        <f t="shared" si="36"/>
        <v>1.4344262295081966</v>
      </c>
    </row>
    <row r="297" spans="12:16" ht="15" hidden="1" customHeight="1">
      <c r="L297" s="30">
        <f t="shared" si="32"/>
        <v>45655</v>
      </c>
      <c r="M297" s="31">
        <f t="shared" si="33"/>
        <v>0</v>
      </c>
      <c r="N297" s="31">
        <f t="shared" si="34"/>
        <v>17500</v>
      </c>
      <c r="O297" s="31">
        <f t="shared" si="35"/>
        <v>2.3907103825136611</v>
      </c>
      <c r="P297" s="31">
        <f t="shared" si="36"/>
        <v>1.4344262295081966</v>
      </c>
    </row>
    <row r="298" spans="12:16" ht="15" hidden="1" customHeight="1">
      <c r="L298" s="30">
        <f t="shared" si="32"/>
        <v>45656</v>
      </c>
      <c r="M298" s="31">
        <f t="shared" si="33"/>
        <v>0</v>
      </c>
      <c r="N298" s="31">
        <f t="shared" si="34"/>
        <v>17500</v>
      </c>
      <c r="O298" s="31">
        <f t="shared" si="35"/>
        <v>2.3907103825136611</v>
      </c>
      <c r="P298" s="31">
        <f t="shared" si="36"/>
        <v>1.4344262295081966</v>
      </c>
    </row>
    <row r="299" spans="12:16" ht="15" hidden="1" customHeight="1">
      <c r="L299" s="30">
        <f t="shared" si="32"/>
        <v>45657</v>
      </c>
      <c r="M299" s="31">
        <f t="shared" si="33"/>
        <v>0</v>
      </c>
      <c r="N299" s="31">
        <f t="shared" si="34"/>
        <v>17500</v>
      </c>
      <c r="O299" s="31">
        <f t="shared" si="35"/>
        <v>2.3907103825136611</v>
      </c>
      <c r="P299" s="31">
        <f t="shared" si="36"/>
        <v>1.4344262295081966</v>
      </c>
    </row>
    <row r="300" spans="12:16" ht="15" hidden="1" customHeight="1">
      <c r="L300" s="30">
        <f t="shared" si="32"/>
        <v>45658</v>
      </c>
      <c r="M300" s="31">
        <f t="shared" si="33"/>
        <v>0</v>
      </c>
      <c r="N300" s="31">
        <f t="shared" si="34"/>
        <v>17500</v>
      </c>
      <c r="O300" s="31">
        <f t="shared" si="35"/>
        <v>2.3972602739726026</v>
      </c>
      <c r="P300" s="31">
        <f t="shared" si="36"/>
        <v>1.4383561643835616</v>
      </c>
    </row>
    <row r="301" spans="12:16" ht="15" hidden="1" customHeight="1">
      <c r="L301" s="30">
        <f t="shared" si="32"/>
        <v>45659</v>
      </c>
      <c r="M301" s="31">
        <f t="shared" si="33"/>
        <v>0</v>
      </c>
      <c r="N301" s="31">
        <f t="shared" si="34"/>
        <v>17500</v>
      </c>
      <c r="O301" s="31">
        <f t="shared" si="35"/>
        <v>2.3972602739726026</v>
      </c>
      <c r="P301" s="31">
        <f t="shared" si="36"/>
        <v>1.4383561643835616</v>
      </c>
    </row>
    <row r="302" spans="12:16" ht="15" hidden="1" customHeight="1">
      <c r="L302" s="30">
        <f t="shared" si="32"/>
        <v>45660</v>
      </c>
      <c r="M302" s="31">
        <f t="shared" si="33"/>
        <v>0</v>
      </c>
      <c r="N302" s="31">
        <f t="shared" si="34"/>
        <v>17500</v>
      </c>
      <c r="O302" s="31">
        <f t="shared" si="35"/>
        <v>2.3972602739726026</v>
      </c>
      <c r="P302" s="31">
        <f t="shared" si="36"/>
        <v>1.4383561643835616</v>
      </c>
    </row>
    <row r="303" spans="12:16" ht="15" hidden="1" customHeight="1">
      <c r="L303" s="30">
        <f t="shared" si="32"/>
        <v>45661</v>
      </c>
      <c r="M303" s="31">
        <f t="shared" si="33"/>
        <v>0</v>
      </c>
      <c r="N303" s="31">
        <f t="shared" si="34"/>
        <v>17500</v>
      </c>
      <c r="O303" s="31">
        <f t="shared" si="35"/>
        <v>2.3972602739726026</v>
      </c>
      <c r="P303" s="31">
        <f t="shared" si="36"/>
        <v>1.4383561643835616</v>
      </c>
    </row>
    <row r="304" spans="12:16" ht="15" hidden="1" customHeight="1">
      <c r="L304" s="30">
        <f t="shared" si="32"/>
        <v>45662</v>
      </c>
      <c r="M304" s="31">
        <f t="shared" si="33"/>
        <v>0</v>
      </c>
      <c r="N304" s="31">
        <f t="shared" si="34"/>
        <v>17500</v>
      </c>
      <c r="O304" s="31">
        <f t="shared" si="35"/>
        <v>2.3972602739726026</v>
      </c>
      <c r="P304" s="31">
        <f t="shared" si="36"/>
        <v>1.4383561643835616</v>
      </c>
    </row>
    <row r="305" spans="12:16" ht="15" hidden="1" customHeight="1">
      <c r="L305" s="30">
        <f t="shared" si="32"/>
        <v>45663</v>
      </c>
      <c r="M305" s="31">
        <f t="shared" si="33"/>
        <v>0</v>
      </c>
      <c r="N305" s="31">
        <f t="shared" si="34"/>
        <v>17500</v>
      </c>
      <c r="O305" s="31">
        <f t="shared" si="35"/>
        <v>2.3972602739726026</v>
      </c>
      <c r="P305" s="31">
        <f t="shared" si="36"/>
        <v>1.4383561643835616</v>
      </c>
    </row>
    <row r="306" spans="12:16" ht="15" hidden="1" customHeight="1">
      <c r="L306" s="30">
        <f t="shared" si="32"/>
        <v>45664</v>
      </c>
      <c r="M306" s="31">
        <f t="shared" si="33"/>
        <v>0</v>
      </c>
      <c r="N306" s="31">
        <f t="shared" si="34"/>
        <v>17500</v>
      </c>
      <c r="O306" s="31">
        <f t="shared" si="35"/>
        <v>2.3972602739726026</v>
      </c>
      <c r="P306" s="31">
        <f t="shared" si="36"/>
        <v>1.4383561643835616</v>
      </c>
    </row>
    <row r="307" spans="12:16" ht="15" hidden="1" customHeight="1">
      <c r="L307" s="30">
        <f t="shared" si="32"/>
        <v>45665</v>
      </c>
      <c r="M307" s="31">
        <f t="shared" si="33"/>
        <v>0</v>
      </c>
      <c r="N307" s="31">
        <f t="shared" si="34"/>
        <v>17500</v>
      </c>
      <c r="O307" s="31">
        <f t="shared" si="35"/>
        <v>2.3972602739726026</v>
      </c>
      <c r="P307" s="31">
        <f t="shared" si="36"/>
        <v>1.4383561643835616</v>
      </c>
    </row>
    <row r="308" spans="12:16" ht="15" hidden="1" customHeight="1">
      <c r="L308" s="30">
        <f t="shared" si="32"/>
        <v>45666</v>
      </c>
      <c r="M308" s="31">
        <f t="shared" si="33"/>
        <v>0</v>
      </c>
      <c r="N308" s="31">
        <f t="shared" si="34"/>
        <v>17500</v>
      </c>
      <c r="O308" s="31">
        <f t="shared" si="35"/>
        <v>2.3972602739726026</v>
      </c>
      <c r="P308" s="31">
        <f t="shared" si="36"/>
        <v>1.4383561643835616</v>
      </c>
    </row>
    <row r="309" spans="12:16" ht="15" hidden="1" customHeight="1">
      <c r="L309" s="30">
        <f t="shared" si="32"/>
        <v>45667</v>
      </c>
      <c r="M309" s="31">
        <f t="shared" si="33"/>
        <v>0</v>
      </c>
      <c r="N309" s="31">
        <f t="shared" si="34"/>
        <v>17500</v>
      </c>
      <c r="O309" s="31">
        <f t="shared" si="35"/>
        <v>2.3972602739726026</v>
      </c>
      <c r="P309" s="31">
        <f t="shared" si="36"/>
        <v>1.4383561643835616</v>
      </c>
    </row>
    <row r="310" spans="12:16" ht="15" hidden="1" customHeight="1">
      <c r="L310" s="30">
        <f t="shared" si="32"/>
        <v>45668</v>
      </c>
      <c r="M310" s="31">
        <f t="shared" si="33"/>
        <v>0</v>
      </c>
      <c r="N310" s="31">
        <f t="shared" si="34"/>
        <v>17500</v>
      </c>
      <c r="O310" s="31">
        <f t="shared" si="35"/>
        <v>2.3972602739726026</v>
      </c>
      <c r="P310" s="31">
        <f t="shared" si="36"/>
        <v>1.4383561643835616</v>
      </c>
    </row>
    <row r="311" spans="12:16" ht="15" hidden="1" customHeight="1">
      <c r="L311" s="30">
        <f t="shared" si="32"/>
        <v>45669</v>
      </c>
      <c r="M311" s="31">
        <f t="shared" si="33"/>
        <v>0</v>
      </c>
      <c r="N311" s="31">
        <f t="shared" si="34"/>
        <v>17500</v>
      </c>
      <c r="O311" s="31">
        <f t="shared" si="35"/>
        <v>2.3972602739726026</v>
      </c>
      <c r="P311" s="31">
        <f t="shared" si="36"/>
        <v>1.4383561643835616</v>
      </c>
    </row>
    <row r="312" spans="12:16" ht="15" hidden="1" customHeight="1">
      <c r="L312" s="30">
        <f t="shared" si="32"/>
        <v>45670</v>
      </c>
      <c r="M312" s="31">
        <f t="shared" si="33"/>
        <v>0</v>
      </c>
      <c r="N312" s="31">
        <f t="shared" si="34"/>
        <v>17500</v>
      </c>
      <c r="O312" s="31">
        <f t="shared" si="35"/>
        <v>2.3972602739726026</v>
      </c>
      <c r="P312" s="31">
        <f t="shared" si="36"/>
        <v>1.4383561643835616</v>
      </c>
    </row>
    <row r="313" spans="12:16" ht="15" hidden="1" customHeight="1">
      <c r="L313" s="30">
        <f t="shared" si="32"/>
        <v>45671</v>
      </c>
      <c r="M313" s="31">
        <f t="shared" si="33"/>
        <v>0</v>
      </c>
      <c r="N313" s="31">
        <f t="shared" si="34"/>
        <v>17500</v>
      </c>
      <c r="O313" s="31">
        <f t="shared" si="35"/>
        <v>2.3972602739726026</v>
      </c>
      <c r="P313" s="31">
        <f t="shared" si="36"/>
        <v>1.4383561643835616</v>
      </c>
    </row>
    <row r="314" spans="12:16" ht="15" hidden="1" customHeight="1">
      <c r="L314" s="30">
        <f t="shared" si="32"/>
        <v>45672</v>
      </c>
      <c r="M314" s="31">
        <f t="shared" si="33"/>
        <v>0</v>
      </c>
      <c r="N314" s="31">
        <f t="shared" si="34"/>
        <v>17500</v>
      </c>
      <c r="O314" s="31">
        <f t="shared" si="35"/>
        <v>2.3972602739726026</v>
      </c>
      <c r="P314" s="31">
        <f t="shared" si="36"/>
        <v>1.4383561643835616</v>
      </c>
    </row>
    <row r="315" spans="12:16" ht="15" hidden="1" customHeight="1">
      <c r="L315" s="30">
        <f t="shared" si="32"/>
        <v>45673</v>
      </c>
      <c r="M315" s="31">
        <f t="shared" si="33"/>
        <v>0</v>
      </c>
      <c r="N315" s="31">
        <f t="shared" si="34"/>
        <v>17500</v>
      </c>
      <c r="O315" s="31">
        <f t="shared" si="35"/>
        <v>2.3972602739726026</v>
      </c>
      <c r="P315" s="31">
        <f t="shared" si="36"/>
        <v>1.4383561643835616</v>
      </c>
    </row>
    <row r="316" spans="12:16" ht="15" hidden="1" customHeight="1">
      <c r="L316" s="30">
        <f t="shared" si="32"/>
        <v>45674</v>
      </c>
      <c r="M316" s="31">
        <f t="shared" si="33"/>
        <v>0</v>
      </c>
      <c r="N316" s="31">
        <f t="shared" si="34"/>
        <v>17500</v>
      </c>
      <c r="O316" s="31">
        <f t="shared" si="35"/>
        <v>2.3972602739726026</v>
      </c>
      <c r="P316" s="31">
        <f t="shared" si="36"/>
        <v>1.4383561643835616</v>
      </c>
    </row>
    <row r="317" spans="12:16" ht="15" hidden="1" customHeight="1">
      <c r="L317" s="30">
        <f t="shared" si="32"/>
        <v>45675</v>
      </c>
      <c r="M317" s="31">
        <f t="shared" si="33"/>
        <v>0</v>
      </c>
      <c r="N317" s="31">
        <f t="shared" si="34"/>
        <v>17500</v>
      </c>
      <c r="O317" s="31">
        <f t="shared" si="35"/>
        <v>2.3972602739726026</v>
      </c>
      <c r="P317" s="31">
        <f t="shared" si="36"/>
        <v>1.4383561643835616</v>
      </c>
    </row>
    <row r="318" spans="12:16" ht="15" hidden="1" customHeight="1">
      <c r="L318" s="30">
        <f t="shared" si="32"/>
        <v>45676</v>
      </c>
      <c r="M318" s="31">
        <f t="shared" si="33"/>
        <v>0</v>
      </c>
      <c r="N318" s="31">
        <f t="shared" si="34"/>
        <v>17500</v>
      </c>
      <c r="O318" s="31">
        <f t="shared" si="35"/>
        <v>2.3972602739726026</v>
      </c>
      <c r="P318" s="31">
        <f t="shared" si="36"/>
        <v>1.4383561643835616</v>
      </c>
    </row>
    <row r="319" spans="12:16" ht="15" hidden="1" customHeight="1">
      <c r="L319" s="30">
        <f t="shared" si="32"/>
        <v>45677</v>
      </c>
      <c r="M319" s="31">
        <f t="shared" si="33"/>
        <v>0</v>
      </c>
      <c r="N319" s="31">
        <f t="shared" si="34"/>
        <v>17500</v>
      </c>
      <c r="O319" s="31">
        <f t="shared" si="35"/>
        <v>2.3972602739726026</v>
      </c>
      <c r="P319" s="31">
        <f t="shared" si="36"/>
        <v>1.4383561643835616</v>
      </c>
    </row>
    <row r="320" spans="12:16" ht="15" hidden="1" customHeight="1">
      <c r="L320" s="30">
        <f t="shared" si="32"/>
        <v>45678</v>
      </c>
      <c r="M320" s="31">
        <f t="shared" si="33"/>
        <v>0</v>
      </c>
      <c r="N320" s="31">
        <f t="shared" si="34"/>
        <v>17500</v>
      </c>
      <c r="O320" s="31">
        <f t="shared" si="35"/>
        <v>2.3972602739726026</v>
      </c>
      <c r="P320" s="31">
        <f t="shared" si="36"/>
        <v>1.4383561643835616</v>
      </c>
    </row>
    <row r="321" spans="12:16" ht="15" hidden="1" customHeight="1">
      <c r="L321" s="30">
        <f t="shared" si="32"/>
        <v>45679</v>
      </c>
      <c r="M321" s="31">
        <f t="shared" si="33"/>
        <v>0</v>
      </c>
      <c r="N321" s="31">
        <f t="shared" si="34"/>
        <v>17500</v>
      </c>
      <c r="O321" s="31">
        <f t="shared" si="35"/>
        <v>2.3972602739726026</v>
      </c>
      <c r="P321" s="31">
        <f t="shared" si="36"/>
        <v>1.4383561643835616</v>
      </c>
    </row>
    <row r="322" spans="12:16" ht="15" hidden="1" customHeight="1">
      <c r="L322" s="30">
        <f t="shared" si="32"/>
        <v>45680</v>
      </c>
      <c r="M322" s="31">
        <f t="shared" si="33"/>
        <v>0</v>
      </c>
      <c r="N322" s="31">
        <f t="shared" si="34"/>
        <v>17500</v>
      </c>
      <c r="O322" s="31">
        <f t="shared" si="35"/>
        <v>2.3972602739726026</v>
      </c>
      <c r="P322" s="31">
        <f t="shared" si="36"/>
        <v>1.4383561643835616</v>
      </c>
    </row>
    <row r="323" spans="12:16" ht="15" hidden="1" customHeight="1">
      <c r="L323" s="30">
        <f t="shared" si="32"/>
        <v>45681</v>
      </c>
      <c r="M323" s="31">
        <f t="shared" si="33"/>
        <v>0</v>
      </c>
      <c r="N323" s="31">
        <f t="shared" si="34"/>
        <v>17500</v>
      </c>
      <c r="O323" s="31">
        <f t="shared" si="35"/>
        <v>2.3972602739726026</v>
      </c>
      <c r="P323" s="31">
        <f t="shared" si="36"/>
        <v>1.4383561643835616</v>
      </c>
    </row>
    <row r="324" spans="12:16" ht="15" hidden="1" customHeight="1">
      <c r="L324" s="30">
        <f t="shared" si="32"/>
        <v>45682</v>
      </c>
      <c r="M324" s="31">
        <f t="shared" si="33"/>
        <v>0</v>
      </c>
      <c r="N324" s="31">
        <f t="shared" si="34"/>
        <v>17500</v>
      </c>
      <c r="O324" s="31">
        <f t="shared" si="35"/>
        <v>2.3972602739726026</v>
      </c>
      <c r="P324" s="31">
        <f t="shared" si="36"/>
        <v>1.4383561643835616</v>
      </c>
    </row>
    <row r="325" spans="12:16" ht="15" hidden="1" customHeight="1">
      <c r="L325" s="30">
        <f t="shared" si="32"/>
        <v>45683</v>
      </c>
      <c r="M325" s="31">
        <f t="shared" si="33"/>
        <v>0</v>
      </c>
      <c r="N325" s="31">
        <f t="shared" si="34"/>
        <v>17500</v>
      </c>
      <c r="O325" s="31">
        <f t="shared" si="35"/>
        <v>2.3972602739726026</v>
      </c>
      <c r="P325" s="31">
        <f t="shared" si="36"/>
        <v>1.4383561643835616</v>
      </c>
    </row>
    <row r="326" spans="12:16" ht="15" hidden="1" customHeight="1">
      <c r="L326" s="30">
        <f t="shared" si="32"/>
        <v>45684</v>
      </c>
      <c r="M326" s="31">
        <f t="shared" si="33"/>
        <v>0</v>
      </c>
      <c r="N326" s="31">
        <f t="shared" si="34"/>
        <v>17500</v>
      </c>
      <c r="O326" s="31">
        <f t="shared" si="35"/>
        <v>2.3972602739726026</v>
      </c>
      <c r="P326" s="31">
        <f t="shared" si="36"/>
        <v>1.4383561643835616</v>
      </c>
    </row>
    <row r="327" spans="12:16" ht="15" hidden="1" customHeight="1">
      <c r="L327" s="30">
        <f t="shared" si="32"/>
        <v>45685</v>
      </c>
      <c r="M327" s="31">
        <f t="shared" si="33"/>
        <v>0</v>
      </c>
      <c r="N327" s="31">
        <f t="shared" si="34"/>
        <v>17500</v>
      </c>
      <c r="O327" s="31">
        <f t="shared" si="35"/>
        <v>2.3972602739726026</v>
      </c>
      <c r="P327" s="31">
        <f t="shared" si="36"/>
        <v>1.4383561643835616</v>
      </c>
    </row>
    <row r="328" spans="12:16" ht="15" hidden="1" customHeight="1">
      <c r="L328" s="30">
        <f t="shared" si="32"/>
        <v>45686</v>
      </c>
      <c r="M328" s="31">
        <f t="shared" si="33"/>
        <v>0</v>
      </c>
      <c r="N328" s="31">
        <f t="shared" si="34"/>
        <v>17500</v>
      </c>
      <c r="O328" s="31">
        <f t="shared" si="35"/>
        <v>2.3972602739726026</v>
      </c>
      <c r="P328" s="31">
        <f t="shared" si="36"/>
        <v>1.4383561643835616</v>
      </c>
    </row>
    <row r="329" spans="12:16" ht="15" hidden="1" customHeight="1">
      <c r="L329" s="30">
        <f t="shared" si="32"/>
        <v>45687</v>
      </c>
      <c r="M329" s="31">
        <f t="shared" si="33"/>
        <v>0</v>
      </c>
      <c r="N329" s="31">
        <f t="shared" si="34"/>
        <v>17500</v>
      </c>
      <c r="O329" s="31">
        <f t="shared" si="35"/>
        <v>2.3972602739726026</v>
      </c>
      <c r="P329" s="31">
        <f t="shared" si="36"/>
        <v>1.4383561643835616</v>
      </c>
    </row>
    <row r="330" spans="12:16" ht="15" hidden="1" customHeight="1">
      <c r="L330" s="30">
        <f t="shared" si="32"/>
        <v>45688</v>
      </c>
      <c r="M330" s="31">
        <f t="shared" si="33"/>
        <v>0</v>
      </c>
      <c r="N330" s="31">
        <f t="shared" si="34"/>
        <v>17500</v>
      </c>
      <c r="O330" s="31">
        <f t="shared" si="35"/>
        <v>2.3972602739726026</v>
      </c>
      <c r="P330" s="31">
        <f t="shared" si="36"/>
        <v>1.4383561643835616</v>
      </c>
    </row>
    <row r="331" spans="12:16" ht="15" hidden="1" customHeight="1">
      <c r="L331" s="30">
        <f t="shared" si="32"/>
        <v>45689</v>
      </c>
      <c r="M331" s="31">
        <f t="shared" si="33"/>
        <v>0</v>
      </c>
      <c r="N331" s="31">
        <f t="shared" si="34"/>
        <v>17500</v>
      </c>
      <c r="O331" s="31">
        <f t="shared" si="35"/>
        <v>2.3972602739726026</v>
      </c>
      <c r="P331" s="31">
        <f t="shared" si="36"/>
        <v>1.4383561643835616</v>
      </c>
    </row>
    <row r="332" spans="12:16" ht="15" hidden="1" customHeight="1">
      <c r="L332" s="30">
        <f t="shared" si="32"/>
        <v>45690</v>
      </c>
      <c r="M332" s="31">
        <f t="shared" si="33"/>
        <v>0</v>
      </c>
      <c r="N332" s="31">
        <f t="shared" si="34"/>
        <v>17500</v>
      </c>
      <c r="O332" s="31">
        <f t="shared" si="35"/>
        <v>2.3972602739726026</v>
      </c>
      <c r="P332" s="31">
        <f t="shared" si="36"/>
        <v>1.4383561643835616</v>
      </c>
    </row>
    <row r="333" spans="12:16" ht="15" hidden="1" customHeight="1">
      <c r="L333" s="30">
        <f t="shared" si="32"/>
        <v>45691</v>
      </c>
      <c r="M333" s="31">
        <f t="shared" si="33"/>
        <v>0</v>
      </c>
      <c r="N333" s="31">
        <f t="shared" si="34"/>
        <v>17500</v>
      </c>
      <c r="O333" s="31">
        <f t="shared" si="35"/>
        <v>2.3972602739726026</v>
      </c>
      <c r="P333" s="31">
        <f t="shared" si="36"/>
        <v>1.4383561643835616</v>
      </c>
    </row>
    <row r="334" spans="12:16" ht="15" hidden="1" customHeight="1">
      <c r="L334" s="30">
        <f t="shared" si="32"/>
        <v>45692</v>
      </c>
      <c r="M334" s="31">
        <f t="shared" si="33"/>
        <v>0</v>
      </c>
      <c r="N334" s="31">
        <f t="shared" si="34"/>
        <v>17500</v>
      </c>
      <c r="O334" s="31">
        <f t="shared" si="35"/>
        <v>2.3972602739726026</v>
      </c>
      <c r="P334" s="31">
        <f t="shared" si="36"/>
        <v>1.4383561643835616</v>
      </c>
    </row>
    <row r="335" spans="12:16" ht="15" hidden="1" customHeight="1">
      <c r="L335" s="30">
        <f t="shared" si="32"/>
        <v>45693</v>
      </c>
      <c r="M335" s="31">
        <f t="shared" si="33"/>
        <v>0</v>
      </c>
      <c r="N335" s="31">
        <f t="shared" si="34"/>
        <v>17500</v>
      </c>
      <c r="O335" s="31">
        <f t="shared" si="35"/>
        <v>2.3972602739726026</v>
      </c>
      <c r="P335" s="31">
        <f t="shared" si="36"/>
        <v>1.4383561643835616</v>
      </c>
    </row>
    <row r="336" spans="12:16" ht="15" hidden="1" customHeight="1">
      <c r="L336" s="30">
        <f t="shared" si="32"/>
        <v>45694</v>
      </c>
      <c r="M336" s="31">
        <f t="shared" si="33"/>
        <v>0</v>
      </c>
      <c r="N336" s="31">
        <f t="shared" si="34"/>
        <v>17500</v>
      </c>
      <c r="O336" s="31">
        <f t="shared" si="35"/>
        <v>2.3972602739726026</v>
      </c>
      <c r="P336" s="31">
        <f t="shared" si="36"/>
        <v>1.4383561643835616</v>
      </c>
    </row>
    <row r="337" spans="12:16" ht="15" hidden="1" customHeight="1">
      <c r="L337" s="30">
        <f t="shared" si="32"/>
        <v>45695</v>
      </c>
      <c r="M337" s="31">
        <f t="shared" si="33"/>
        <v>0</v>
      </c>
      <c r="N337" s="31">
        <f t="shared" si="34"/>
        <v>17500</v>
      </c>
      <c r="O337" s="31">
        <f t="shared" si="35"/>
        <v>2.3972602739726026</v>
      </c>
      <c r="P337" s="31">
        <f t="shared" si="36"/>
        <v>1.4383561643835616</v>
      </c>
    </row>
    <row r="338" spans="12:16" ht="15" hidden="1" customHeight="1">
      <c r="L338" s="30">
        <f t="shared" si="32"/>
        <v>45696</v>
      </c>
      <c r="M338" s="31">
        <f t="shared" si="33"/>
        <v>0</v>
      </c>
      <c r="N338" s="31">
        <f t="shared" si="34"/>
        <v>17500</v>
      </c>
      <c r="O338" s="31">
        <f t="shared" si="35"/>
        <v>2.3972602739726026</v>
      </c>
      <c r="P338" s="31">
        <f t="shared" si="36"/>
        <v>1.4383561643835616</v>
      </c>
    </row>
    <row r="339" spans="12:16" ht="15" hidden="1" customHeight="1">
      <c r="L339" s="30">
        <f t="shared" si="32"/>
        <v>45697</v>
      </c>
      <c r="M339" s="31">
        <f t="shared" si="33"/>
        <v>0</v>
      </c>
      <c r="N339" s="31">
        <f t="shared" si="34"/>
        <v>17500</v>
      </c>
      <c r="O339" s="31">
        <f t="shared" si="35"/>
        <v>2.3972602739726026</v>
      </c>
      <c r="P339" s="31">
        <f t="shared" si="36"/>
        <v>1.4383561643835616</v>
      </c>
    </row>
    <row r="340" spans="12:16" ht="15" hidden="1" customHeight="1">
      <c r="L340" s="30">
        <f t="shared" si="32"/>
        <v>45698</v>
      </c>
      <c r="M340" s="31">
        <f t="shared" si="33"/>
        <v>0</v>
      </c>
      <c r="N340" s="31">
        <f t="shared" si="34"/>
        <v>17500</v>
      </c>
      <c r="O340" s="31">
        <f t="shared" si="35"/>
        <v>2.3972602739726026</v>
      </c>
      <c r="P340" s="31">
        <f t="shared" si="36"/>
        <v>1.4383561643835616</v>
      </c>
    </row>
    <row r="341" spans="12:16" ht="15" hidden="1" customHeight="1">
      <c r="L341" s="30">
        <f t="shared" si="32"/>
        <v>45699</v>
      </c>
      <c r="M341" s="31">
        <f t="shared" si="33"/>
        <v>0</v>
      </c>
      <c r="N341" s="31">
        <f t="shared" si="34"/>
        <v>17500</v>
      </c>
      <c r="O341" s="31">
        <f t="shared" si="35"/>
        <v>2.3972602739726026</v>
      </c>
      <c r="P341" s="31">
        <f t="shared" si="36"/>
        <v>1.4383561643835616</v>
      </c>
    </row>
    <row r="342" spans="12:16" ht="15" hidden="1" customHeight="1">
      <c r="L342" s="30">
        <f t="shared" si="32"/>
        <v>45700</v>
      </c>
      <c r="M342" s="31">
        <f t="shared" si="33"/>
        <v>0</v>
      </c>
      <c r="N342" s="31">
        <f t="shared" si="34"/>
        <v>17500</v>
      </c>
      <c r="O342" s="31">
        <f t="shared" si="35"/>
        <v>2.3972602739726026</v>
      </c>
      <c r="P342" s="31">
        <f t="shared" si="36"/>
        <v>1.4383561643835616</v>
      </c>
    </row>
    <row r="343" spans="12:16" ht="15" hidden="1" customHeight="1">
      <c r="L343" s="30">
        <f t="shared" si="32"/>
        <v>45701</v>
      </c>
      <c r="M343" s="31">
        <f t="shared" si="33"/>
        <v>0</v>
      </c>
      <c r="N343" s="31">
        <f t="shared" si="34"/>
        <v>17500</v>
      </c>
      <c r="O343" s="31">
        <f t="shared" si="35"/>
        <v>2.3972602739726026</v>
      </c>
      <c r="P343" s="31">
        <f t="shared" si="36"/>
        <v>1.4383561643835616</v>
      </c>
    </row>
    <row r="344" spans="12:16" ht="15" hidden="1" customHeight="1">
      <c r="L344" s="30">
        <f t="shared" ref="L344:L407" si="37">IFERROR(IF(MAX(L343+1,Дата_получения_Займа+1)&gt;Дата_погашения_Займа,"-",MAX(L343+1,Дата_получения_Займа+1)),"-")</f>
        <v>45702</v>
      </c>
      <c r="M344" s="31">
        <f t="shared" ref="M344:M407" si="38">IFERROR(VLOOKUP(L344,$B$24:$E$52,4,FALSE),0)</f>
        <v>0</v>
      </c>
      <c r="N344" s="31">
        <f t="shared" ref="N344:N407" si="39">IF(ISNUMBER(N343),N343-M344,$E$13)</f>
        <v>17500</v>
      </c>
      <c r="O344" s="31">
        <f t="shared" ref="O344:O407" si="40">IFERROR(IF(ISNUMBER(N343),N343,$E$13)*IF(L344&gt;=$J$14,$E$18,$E$17)/IF(MOD(YEAR(L344),4),365,366)*IF(ISBLANK(L343),L344-$E$15,L344-L343),0)</f>
        <v>2.3972602739726026</v>
      </c>
      <c r="P344" s="31">
        <f t="shared" ref="P344:P407" si="41">IFERROR(IF(ISNUMBER(N343),N343,$E$13)*3%/IF(MOD(YEAR(L344),4),365,366)*IF(ISBLANK(L343),(L344-$E$15),L344-L343),0)</f>
        <v>1.4383561643835616</v>
      </c>
    </row>
    <row r="345" spans="12:16" ht="15" hidden="1" customHeight="1">
      <c r="L345" s="30">
        <f t="shared" si="37"/>
        <v>45703</v>
      </c>
      <c r="M345" s="31">
        <f t="shared" si="38"/>
        <v>0</v>
      </c>
      <c r="N345" s="31">
        <f t="shared" si="39"/>
        <v>17500</v>
      </c>
      <c r="O345" s="31">
        <f t="shared" si="40"/>
        <v>2.3972602739726026</v>
      </c>
      <c r="P345" s="31">
        <f t="shared" si="41"/>
        <v>1.4383561643835616</v>
      </c>
    </row>
    <row r="346" spans="12:16" ht="15" hidden="1" customHeight="1">
      <c r="L346" s="30">
        <f t="shared" si="37"/>
        <v>45704</v>
      </c>
      <c r="M346" s="31">
        <f t="shared" si="38"/>
        <v>0</v>
      </c>
      <c r="N346" s="31">
        <f t="shared" si="39"/>
        <v>17500</v>
      </c>
      <c r="O346" s="31">
        <f t="shared" si="40"/>
        <v>2.3972602739726026</v>
      </c>
      <c r="P346" s="31">
        <f t="shared" si="41"/>
        <v>1.4383561643835616</v>
      </c>
    </row>
    <row r="347" spans="12:16" ht="15" hidden="1" customHeight="1">
      <c r="L347" s="30">
        <f t="shared" si="37"/>
        <v>45705</v>
      </c>
      <c r="M347" s="31">
        <f t="shared" si="38"/>
        <v>0</v>
      </c>
      <c r="N347" s="31">
        <f t="shared" si="39"/>
        <v>17500</v>
      </c>
      <c r="O347" s="31">
        <f t="shared" si="40"/>
        <v>2.3972602739726026</v>
      </c>
      <c r="P347" s="31">
        <f t="shared" si="41"/>
        <v>1.4383561643835616</v>
      </c>
    </row>
    <row r="348" spans="12:16" ht="15" hidden="1" customHeight="1">
      <c r="L348" s="30">
        <f t="shared" si="37"/>
        <v>45706</v>
      </c>
      <c r="M348" s="31">
        <f t="shared" si="38"/>
        <v>0</v>
      </c>
      <c r="N348" s="31">
        <f t="shared" si="39"/>
        <v>17500</v>
      </c>
      <c r="O348" s="31">
        <f t="shared" si="40"/>
        <v>2.3972602739726026</v>
      </c>
      <c r="P348" s="31">
        <f t="shared" si="41"/>
        <v>1.4383561643835616</v>
      </c>
    </row>
    <row r="349" spans="12:16" ht="15" hidden="1" customHeight="1">
      <c r="L349" s="30">
        <f t="shared" si="37"/>
        <v>45707</v>
      </c>
      <c r="M349" s="31">
        <f t="shared" si="38"/>
        <v>0</v>
      </c>
      <c r="N349" s="31">
        <f t="shared" si="39"/>
        <v>17500</v>
      </c>
      <c r="O349" s="31">
        <f t="shared" si="40"/>
        <v>2.3972602739726026</v>
      </c>
      <c r="P349" s="31">
        <f t="shared" si="41"/>
        <v>1.4383561643835616</v>
      </c>
    </row>
    <row r="350" spans="12:16" ht="15" hidden="1" customHeight="1">
      <c r="L350" s="30">
        <f t="shared" si="37"/>
        <v>45708</v>
      </c>
      <c r="M350" s="31">
        <f t="shared" si="38"/>
        <v>0</v>
      </c>
      <c r="N350" s="31">
        <f t="shared" si="39"/>
        <v>17500</v>
      </c>
      <c r="O350" s="31">
        <f t="shared" si="40"/>
        <v>2.3972602739726026</v>
      </c>
      <c r="P350" s="31">
        <f t="shared" si="41"/>
        <v>1.4383561643835616</v>
      </c>
    </row>
    <row r="351" spans="12:16" ht="15" hidden="1" customHeight="1">
      <c r="L351" s="30">
        <f t="shared" si="37"/>
        <v>45709</v>
      </c>
      <c r="M351" s="31">
        <f t="shared" si="38"/>
        <v>0</v>
      </c>
      <c r="N351" s="31">
        <f t="shared" si="39"/>
        <v>17500</v>
      </c>
      <c r="O351" s="31">
        <f t="shared" si="40"/>
        <v>2.3972602739726026</v>
      </c>
      <c r="P351" s="31">
        <f t="shared" si="41"/>
        <v>1.4383561643835616</v>
      </c>
    </row>
    <row r="352" spans="12:16" ht="15" hidden="1" customHeight="1">
      <c r="L352" s="30">
        <f t="shared" si="37"/>
        <v>45710</v>
      </c>
      <c r="M352" s="31">
        <f t="shared" si="38"/>
        <v>0</v>
      </c>
      <c r="N352" s="31">
        <f t="shared" si="39"/>
        <v>17500</v>
      </c>
      <c r="O352" s="31">
        <f t="shared" si="40"/>
        <v>2.3972602739726026</v>
      </c>
      <c r="P352" s="31">
        <f t="shared" si="41"/>
        <v>1.4383561643835616</v>
      </c>
    </row>
    <row r="353" spans="12:16" ht="15" hidden="1" customHeight="1">
      <c r="L353" s="30">
        <f t="shared" si="37"/>
        <v>45711</v>
      </c>
      <c r="M353" s="31">
        <f t="shared" si="38"/>
        <v>0</v>
      </c>
      <c r="N353" s="31">
        <f t="shared" si="39"/>
        <v>17500</v>
      </c>
      <c r="O353" s="31">
        <f t="shared" si="40"/>
        <v>2.3972602739726026</v>
      </c>
      <c r="P353" s="31">
        <f t="shared" si="41"/>
        <v>1.4383561643835616</v>
      </c>
    </row>
    <row r="354" spans="12:16" ht="15" hidden="1" customHeight="1">
      <c r="L354" s="30">
        <f t="shared" si="37"/>
        <v>45712</v>
      </c>
      <c r="M354" s="31">
        <f t="shared" si="38"/>
        <v>0</v>
      </c>
      <c r="N354" s="31">
        <f t="shared" si="39"/>
        <v>17500</v>
      </c>
      <c r="O354" s="31">
        <f t="shared" si="40"/>
        <v>2.3972602739726026</v>
      </c>
      <c r="P354" s="31">
        <f t="shared" si="41"/>
        <v>1.4383561643835616</v>
      </c>
    </row>
    <row r="355" spans="12:16" ht="15" hidden="1" customHeight="1">
      <c r="L355" s="30">
        <f t="shared" si="37"/>
        <v>45713</v>
      </c>
      <c r="M355" s="31">
        <f t="shared" si="38"/>
        <v>0</v>
      </c>
      <c r="N355" s="31">
        <f t="shared" si="39"/>
        <v>17500</v>
      </c>
      <c r="O355" s="31">
        <f t="shared" si="40"/>
        <v>2.3972602739726026</v>
      </c>
      <c r="P355" s="31">
        <f t="shared" si="41"/>
        <v>1.4383561643835616</v>
      </c>
    </row>
    <row r="356" spans="12:16" ht="15" hidden="1" customHeight="1">
      <c r="L356" s="30">
        <f t="shared" si="37"/>
        <v>45714</v>
      </c>
      <c r="M356" s="31">
        <f t="shared" si="38"/>
        <v>0</v>
      </c>
      <c r="N356" s="31">
        <f t="shared" si="39"/>
        <v>17500</v>
      </c>
      <c r="O356" s="31">
        <f t="shared" si="40"/>
        <v>2.3972602739726026</v>
      </c>
      <c r="P356" s="31">
        <f t="shared" si="41"/>
        <v>1.4383561643835616</v>
      </c>
    </row>
    <row r="357" spans="12:16" ht="15" hidden="1" customHeight="1">
      <c r="L357" s="30">
        <f t="shared" si="37"/>
        <v>45715</v>
      </c>
      <c r="M357" s="31">
        <f t="shared" si="38"/>
        <v>0</v>
      </c>
      <c r="N357" s="31">
        <f t="shared" si="39"/>
        <v>17500</v>
      </c>
      <c r="O357" s="31">
        <f t="shared" si="40"/>
        <v>2.3972602739726026</v>
      </c>
      <c r="P357" s="31">
        <f t="shared" si="41"/>
        <v>1.4383561643835616</v>
      </c>
    </row>
    <row r="358" spans="12:16" ht="15" hidden="1" customHeight="1">
      <c r="L358" s="30">
        <f t="shared" si="37"/>
        <v>45716</v>
      </c>
      <c r="M358" s="31">
        <f t="shared" si="38"/>
        <v>0</v>
      </c>
      <c r="N358" s="31">
        <f t="shared" si="39"/>
        <v>17500</v>
      </c>
      <c r="O358" s="31">
        <f t="shared" si="40"/>
        <v>2.3972602739726026</v>
      </c>
      <c r="P358" s="31">
        <f t="shared" si="41"/>
        <v>1.4383561643835616</v>
      </c>
    </row>
    <row r="359" spans="12:16" ht="15" hidden="1" customHeight="1">
      <c r="L359" s="30">
        <f t="shared" si="37"/>
        <v>45717</v>
      </c>
      <c r="M359" s="31">
        <f t="shared" si="38"/>
        <v>0</v>
      </c>
      <c r="N359" s="31">
        <f t="shared" si="39"/>
        <v>17500</v>
      </c>
      <c r="O359" s="31">
        <f t="shared" si="40"/>
        <v>2.3972602739726026</v>
      </c>
      <c r="P359" s="31">
        <f t="shared" si="41"/>
        <v>1.4383561643835616</v>
      </c>
    </row>
    <row r="360" spans="12:16" ht="15" hidden="1" customHeight="1">
      <c r="L360" s="30">
        <f t="shared" si="37"/>
        <v>45718</v>
      </c>
      <c r="M360" s="31">
        <f t="shared" si="38"/>
        <v>0</v>
      </c>
      <c r="N360" s="31">
        <f t="shared" si="39"/>
        <v>17500</v>
      </c>
      <c r="O360" s="31">
        <f t="shared" si="40"/>
        <v>2.3972602739726026</v>
      </c>
      <c r="P360" s="31">
        <f t="shared" si="41"/>
        <v>1.4383561643835616</v>
      </c>
    </row>
    <row r="361" spans="12:16" ht="15" hidden="1" customHeight="1">
      <c r="L361" s="30">
        <f t="shared" si="37"/>
        <v>45719</v>
      </c>
      <c r="M361" s="31">
        <f t="shared" si="38"/>
        <v>0</v>
      </c>
      <c r="N361" s="31">
        <f t="shared" si="39"/>
        <v>17500</v>
      </c>
      <c r="O361" s="31">
        <f t="shared" si="40"/>
        <v>2.3972602739726026</v>
      </c>
      <c r="P361" s="31">
        <f t="shared" si="41"/>
        <v>1.4383561643835616</v>
      </c>
    </row>
    <row r="362" spans="12:16" ht="15" hidden="1" customHeight="1">
      <c r="L362" s="30">
        <f t="shared" si="37"/>
        <v>45720</v>
      </c>
      <c r="M362" s="31">
        <f t="shared" si="38"/>
        <v>0</v>
      </c>
      <c r="N362" s="31">
        <f t="shared" si="39"/>
        <v>17500</v>
      </c>
      <c r="O362" s="31">
        <f t="shared" si="40"/>
        <v>2.3972602739726026</v>
      </c>
      <c r="P362" s="31">
        <f t="shared" si="41"/>
        <v>1.4383561643835616</v>
      </c>
    </row>
    <row r="363" spans="12:16" ht="15" hidden="1" customHeight="1">
      <c r="L363" s="30">
        <f t="shared" si="37"/>
        <v>45721</v>
      </c>
      <c r="M363" s="31">
        <f t="shared" si="38"/>
        <v>0</v>
      </c>
      <c r="N363" s="31">
        <f t="shared" si="39"/>
        <v>17500</v>
      </c>
      <c r="O363" s="31">
        <f t="shared" si="40"/>
        <v>2.3972602739726026</v>
      </c>
      <c r="P363" s="31">
        <f t="shared" si="41"/>
        <v>1.4383561643835616</v>
      </c>
    </row>
    <row r="364" spans="12:16" ht="15" hidden="1" customHeight="1">
      <c r="L364" s="30">
        <f t="shared" si="37"/>
        <v>45722</v>
      </c>
      <c r="M364" s="31">
        <f t="shared" si="38"/>
        <v>0</v>
      </c>
      <c r="N364" s="31">
        <f t="shared" si="39"/>
        <v>17500</v>
      </c>
      <c r="O364" s="31">
        <f t="shared" si="40"/>
        <v>2.3972602739726026</v>
      </c>
      <c r="P364" s="31">
        <f t="shared" si="41"/>
        <v>1.4383561643835616</v>
      </c>
    </row>
    <row r="365" spans="12:16" ht="15" hidden="1" customHeight="1">
      <c r="L365" s="30">
        <f t="shared" si="37"/>
        <v>45723</v>
      </c>
      <c r="M365" s="31">
        <f t="shared" si="38"/>
        <v>0</v>
      </c>
      <c r="N365" s="31">
        <f t="shared" si="39"/>
        <v>17500</v>
      </c>
      <c r="O365" s="31">
        <f t="shared" si="40"/>
        <v>2.3972602739726026</v>
      </c>
      <c r="P365" s="31">
        <f t="shared" si="41"/>
        <v>1.4383561643835616</v>
      </c>
    </row>
    <row r="366" spans="12:16" ht="15" hidden="1" customHeight="1">
      <c r="L366" s="30">
        <f t="shared" si="37"/>
        <v>45724</v>
      </c>
      <c r="M366" s="31">
        <f t="shared" si="38"/>
        <v>0</v>
      </c>
      <c r="N366" s="31">
        <f t="shared" si="39"/>
        <v>17500</v>
      </c>
      <c r="O366" s="31">
        <f t="shared" si="40"/>
        <v>2.3972602739726026</v>
      </c>
      <c r="P366" s="31">
        <f t="shared" si="41"/>
        <v>1.4383561643835616</v>
      </c>
    </row>
    <row r="367" spans="12:16" ht="15" hidden="1" customHeight="1">
      <c r="L367" s="30">
        <f t="shared" si="37"/>
        <v>45725</v>
      </c>
      <c r="M367" s="31">
        <f t="shared" si="38"/>
        <v>0</v>
      </c>
      <c r="N367" s="31">
        <f t="shared" si="39"/>
        <v>17500</v>
      </c>
      <c r="O367" s="31">
        <f t="shared" si="40"/>
        <v>2.3972602739726026</v>
      </c>
      <c r="P367" s="31">
        <f t="shared" si="41"/>
        <v>1.4383561643835616</v>
      </c>
    </row>
    <row r="368" spans="12:16" ht="15" hidden="1" customHeight="1">
      <c r="L368" s="30">
        <f t="shared" si="37"/>
        <v>45726</v>
      </c>
      <c r="M368" s="31">
        <f t="shared" si="38"/>
        <v>0</v>
      </c>
      <c r="N368" s="31">
        <f t="shared" si="39"/>
        <v>17500</v>
      </c>
      <c r="O368" s="31">
        <f t="shared" si="40"/>
        <v>2.3972602739726026</v>
      </c>
      <c r="P368" s="31">
        <f t="shared" si="41"/>
        <v>1.4383561643835616</v>
      </c>
    </row>
    <row r="369" spans="12:16" ht="15" hidden="1" customHeight="1">
      <c r="L369" s="30">
        <f t="shared" si="37"/>
        <v>45727</v>
      </c>
      <c r="M369" s="31">
        <f t="shared" si="38"/>
        <v>0</v>
      </c>
      <c r="N369" s="31">
        <f t="shared" si="39"/>
        <v>17500</v>
      </c>
      <c r="O369" s="31">
        <f t="shared" si="40"/>
        <v>2.3972602739726026</v>
      </c>
      <c r="P369" s="31">
        <f t="shared" si="41"/>
        <v>1.4383561643835616</v>
      </c>
    </row>
    <row r="370" spans="12:16" ht="15" hidden="1" customHeight="1">
      <c r="L370" s="30">
        <f t="shared" si="37"/>
        <v>45728</v>
      </c>
      <c r="M370" s="31">
        <f t="shared" si="38"/>
        <v>0</v>
      </c>
      <c r="N370" s="31">
        <f t="shared" si="39"/>
        <v>17500</v>
      </c>
      <c r="O370" s="31">
        <f t="shared" si="40"/>
        <v>2.3972602739726026</v>
      </c>
      <c r="P370" s="31">
        <f t="shared" si="41"/>
        <v>1.4383561643835616</v>
      </c>
    </row>
    <row r="371" spans="12:16" ht="15" hidden="1" customHeight="1">
      <c r="L371" s="30">
        <f t="shared" si="37"/>
        <v>45729</v>
      </c>
      <c r="M371" s="31">
        <f t="shared" si="38"/>
        <v>0</v>
      </c>
      <c r="N371" s="31">
        <f t="shared" si="39"/>
        <v>17500</v>
      </c>
      <c r="O371" s="31">
        <f t="shared" si="40"/>
        <v>2.3972602739726026</v>
      </c>
      <c r="P371" s="31">
        <f t="shared" si="41"/>
        <v>1.4383561643835616</v>
      </c>
    </row>
    <row r="372" spans="12:16" ht="15" hidden="1" customHeight="1">
      <c r="L372" s="30">
        <f t="shared" si="37"/>
        <v>45730</v>
      </c>
      <c r="M372" s="31">
        <f t="shared" si="38"/>
        <v>0</v>
      </c>
      <c r="N372" s="31">
        <f t="shared" si="39"/>
        <v>17500</v>
      </c>
      <c r="O372" s="31">
        <f t="shared" si="40"/>
        <v>2.3972602739726026</v>
      </c>
      <c r="P372" s="31">
        <f t="shared" si="41"/>
        <v>1.4383561643835616</v>
      </c>
    </row>
    <row r="373" spans="12:16" ht="15" hidden="1" customHeight="1">
      <c r="L373" s="30">
        <f t="shared" si="37"/>
        <v>45731</v>
      </c>
      <c r="M373" s="31">
        <f t="shared" si="38"/>
        <v>0</v>
      </c>
      <c r="N373" s="31">
        <f t="shared" si="39"/>
        <v>17500</v>
      </c>
      <c r="O373" s="31">
        <f t="shared" si="40"/>
        <v>2.3972602739726026</v>
      </c>
      <c r="P373" s="31">
        <f t="shared" si="41"/>
        <v>1.4383561643835616</v>
      </c>
    </row>
    <row r="374" spans="12:16" ht="15" hidden="1" customHeight="1">
      <c r="L374" s="30">
        <f t="shared" si="37"/>
        <v>45732</v>
      </c>
      <c r="M374" s="31">
        <f t="shared" si="38"/>
        <v>0</v>
      </c>
      <c r="N374" s="31">
        <f t="shared" si="39"/>
        <v>17500</v>
      </c>
      <c r="O374" s="31">
        <f t="shared" si="40"/>
        <v>2.3972602739726026</v>
      </c>
      <c r="P374" s="31">
        <f t="shared" si="41"/>
        <v>1.4383561643835616</v>
      </c>
    </row>
    <row r="375" spans="12:16" ht="15" hidden="1" customHeight="1">
      <c r="L375" s="30">
        <f t="shared" si="37"/>
        <v>45733</v>
      </c>
      <c r="M375" s="31">
        <f t="shared" si="38"/>
        <v>0</v>
      </c>
      <c r="N375" s="31">
        <f t="shared" si="39"/>
        <v>17500</v>
      </c>
      <c r="O375" s="31">
        <f t="shared" si="40"/>
        <v>2.3972602739726026</v>
      </c>
      <c r="P375" s="31">
        <f t="shared" si="41"/>
        <v>1.4383561643835616</v>
      </c>
    </row>
    <row r="376" spans="12:16" ht="15" hidden="1" customHeight="1">
      <c r="L376" s="30">
        <f t="shared" si="37"/>
        <v>45734</v>
      </c>
      <c r="M376" s="31">
        <f t="shared" si="38"/>
        <v>0</v>
      </c>
      <c r="N376" s="31">
        <f t="shared" si="39"/>
        <v>17500</v>
      </c>
      <c r="O376" s="31">
        <f t="shared" si="40"/>
        <v>2.3972602739726026</v>
      </c>
      <c r="P376" s="31">
        <f t="shared" si="41"/>
        <v>1.4383561643835616</v>
      </c>
    </row>
    <row r="377" spans="12:16" ht="15" hidden="1" customHeight="1">
      <c r="L377" s="30">
        <f t="shared" si="37"/>
        <v>45735</v>
      </c>
      <c r="M377" s="31">
        <f t="shared" si="38"/>
        <v>0</v>
      </c>
      <c r="N377" s="31">
        <f t="shared" si="39"/>
        <v>17500</v>
      </c>
      <c r="O377" s="31">
        <f t="shared" si="40"/>
        <v>2.3972602739726026</v>
      </c>
      <c r="P377" s="31">
        <f t="shared" si="41"/>
        <v>1.4383561643835616</v>
      </c>
    </row>
    <row r="378" spans="12:16" ht="15" hidden="1" customHeight="1">
      <c r="L378" s="30">
        <f t="shared" si="37"/>
        <v>45736</v>
      </c>
      <c r="M378" s="31">
        <f t="shared" si="38"/>
        <v>0</v>
      </c>
      <c r="N378" s="31">
        <f t="shared" si="39"/>
        <v>17500</v>
      </c>
      <c r="O378" s="31">
        <f t="shared" si="40"/>
        <v>2.3972602739726026</v>
      </c>
      <c r="P378" s="31">
        <f t="shared" si="41"/>
        <v>1.4383561643835616</v>
      </c>
    </row>
    <row r="379" spans="12:16" ht="15" hidden="1" customHeight="1">
      <c r="L379" s="30">
        <f t="shared" si="37"/>
        <v>45737</v>
      </c>
      <c r="M379" s="31">
        <f t="shared" si="38"/>
        <v>0</v>
      </c>
      <c r="N379" s="31">
        <f t="shared" si="39"/>
        <v>17500</v>
      </c>
      <c r="O379" s="31">
        <f t="shared" si="40"/>
        <v>2.3972602739726026</v>
      </c>
      <c r="P379" s="31">
        <f t="shared" si="41"/>
        <v>1.4383561643835616</v>
      </c>
    </row>
    <row r="380" spans="12:16" ht="15" hidden="1" customHeight="1">
      <c r="L380" s="30">
        <f t="shared" si="37"/>
        <v>45738</v>
      </c>
      <c r="M380" s="31">
        <f t="shared" si="38"/>
        <v>0</v>
      </c>
      <c r="N380" s="31">
        <f t="shared" si="39"/>
        <v>17500</v>
      </c>
      <c r="O380" s="31">
        <f t="shared" si="40"/>
        <v>2.3972602739726026</v>
      </c>
      <c r="P380" s="31">
        <f t="shared" si="41"/>
        <v>1.4383561643835616</v>
      </c>
    </row>
    <row r="381" spans="12:16" ht="15" hidden="1" customHeight="1">
      <c r="L381" s="30">
        <f t="shared" si="37"/>
        <v>45739</v>
      </c>
      <c r="M381" s="31">
        <f t="shared" si="38"/>
        <v>0</v>
      </c>
      <c r="N381" s="31">
        <f t="shared" si="39"/>
        <v>17500</v>
      </c>
      <c r="O381" s="31">
        <f t="shared" si="40"/>
        <v>2.3972602739726026</v>
      </c>
      <c r="P381" s="31">
        <f t="shared" si="41"/>
        <v>1.4383561643835616</v>
      </c>
    </row>
    <row r="382" spans="12:16" ht="15" hidden="1" customHeight="1">
      <c r="L382" s="30">
        <f t="shared" si="37"/>
        <v>45740</v>
      </c>
      <c r="M382" s="31">
        <f t="shared" si="38"/>
        <v>0</v>
      </c>
      <c r="N382" s="31">
        <f t="shared" si="39"/>
        <v>17500</v>
      </c>
      <c r="O382" s="31">
        <f t="shared" si="40"/>
        <v>2.3972602739726026</v>
      </c>
      <c r="P382" s="31">
        <f t="shared" si="41"/>
        <v>1.4383561643835616</v>
      </c>
    </row>
    <row r="383" spans="12:16" ht="15" hidden="1" customHeight="1">
      <c r="L383" s="30">
        <f t="shared" si="37"/>
        <v>45741</v>
      </c>
      <c r="M383" s="31">
        <f t="shared" si="38"/>
        <v>0</v>
      </c>
      <c r="N383" s="31">
        <f t="shared" si="39"/>
        <v>17500</v>
      </c>
      <c r="O383" s="31">
        <f t="shared" si="40"/>
        <v>2.3972602739726026</v>
      </c>
      <c r="P383" s="31">
        <f t="shared" si="41"/>
        <v>1.4383561643835616</v>
      </c>
    </row>
    <row r="384" spans="12:16" ht="15" hidden="1" customHeight="1">
      <c r="L384" s="30">
        <f t="shared" si="37"/>
        <v>45742</v>
      </c>
      <c r="M384" s="31">
        <f t="shared" si="38"/>
        <v>0</v>
      </c>
      <c r="N384" s="31">
        <f t="shared" si="39"/>
        <v>17500</v>
      </c>
      <c r="O384" s="31">
        <f t="shared" si="40"/>
        <v>2.3972602739726026</v>
      </c>
      <c r="P384" s="31">
        <f t="shared" si="41"/>
        <v>1.4383561643835616</v>
      </c>
    </row>
    <row r="385" spans="12:16" ht="15" hidden="1" customHeight="1">
      <c r="L385" s="30">
        <f t="shared" si="37"/>
        <v>45743</v>
      </c>
      <c r="M385" s="31">
        <f t="shared" si="38"/>
        <v>0</v>
      </c>
      <c r="N385" s="31">
        <f t="shared" si="39"/>
        <v>17500</v>
      </c>
      <c r="O385" s="31">
        <f t="shared" si="40"/>
        <v>2.3972602739726026</v>
      </c>
      <c r="P385" s="31">
        <f t="shared" si="41"/>
        <v>1.4383561643835616</v>
      </c>
    </row>
    <row r="386" spans="12:16" ht="15" hidden="1" customHeight="1">
      <c r="L386" s="30">
        <f t="shared" si="37"/>
        <v>45744</v>
      </c>
      <c r="M386" s="31">
        <f t="shared" si="38"/>
        <v>0</v>
      </c>
      <c r="N386" s="31">
        <f t="shared" si="39"/>
        <v>17500</v>
      </c>
      <c r="O386" s="31">
        <f t="shared" si="40"/>
        <v>2.3972602739726026</v>
      </c>
      <c r="P386" s="31">
        <f t="shared" si="41"/>
        <v>1.4383561643835616</v>
      </c>
    </row>
    <row r="387" spans="12:16" ht="15" hidden="1" customHeight="1">
      <c r="L387" s="30">
        <f t="shared" si="37"/>
        <v>45745</v>
      </c>
      <c r="M387" s="31">
        <f t="shared" si="38"/>
        <v>0</v>
      </c>
      <c r="N387" s="31">
        <f t="shared" si="39"/>
        <v>17500</v>
      </c>
      <c r="O387" s="31">
        <f t="shared" si="40"/>
        <v>2.3972602739726026</v>
      </c>
      <c r="P387" s="31">
        <f t="shared" si="41"/>
        <v>1.4383561643835616</v>
      </c>
    </row>
    <row r="388" spans="12:16" ht="15" hidden="1" customHeight="1">
      <c r="L388" s="30">
        <f t="shared" si="37"/>
        <v>45746</v>
      </c>
      <c r="M388" s="31">
        <f t="shared" si="38"/>
        <v>0</v>
      </c>
      <c r="N388" s="31">
        <f t="shared" si="39"/>
        <v>17500</v>
      </c>
      <c r="O388" s="31">
        <f t="shared" si="40"/>
        <v>2.3972602739726026</v>
      </c>
      <c r="P388" s="31">
        <f t="shared" si="41"/>
        <v>1.4383561643835616</v>
      </c>
    </row>
    <row r="389" spans="12:16" ht="15" hidden="1" customHeight="1">
      <c r="L389" s="30">
        <f t="shared" si="37"/>
        <v>45747</v>
      </c>
      <c r="M389" s="31">
        <f t="shared" si="38"/>
        <v>0</v>
      </c>
      <c r="N389" s="31">
        <f t="shared" si="39"/>
        <v>17500</v>
      </c>
      <c r="O389" s="31">
        <f t="shared" si="40"/>
        <v>2.3972602739726026</v>
      </c>
      <c r="P389" s="31">
        <f t="shared" si="41"/>
        <v>1.4383561643835616</v>
      </c>
    </row>
    <row r="390" spans="12:16" ht="15" hidden="1" customHeight="1">
      <c r="L390" s="30">
        <f t="shared" si="37"/>
        <v>45748</v>
      </c>
      <c r="M390" s="31">
        <f t="shared" si="38"/>
        <v>0</v>
      </c>
      <c r="N390" s="31">
        <f t="shared" si="39"/>
        <v>17500</v>
      </c>
      <c r="O390" s="31">
        <f t="shared" si="40"/>
        <v>2.3972602739726026</v>
      </c>
      <c r="P390" s="31">
        <f t="shared" si="41"/>
        <v>1.4383561643835616</v>
      </c>
    </row>
    <row r="391" spans="12:16" ht="15" hidden="1" customHeight="1">
      <c r="L391" s="30">
        <f t="shared" si="37"/>
        <v>45749</v>
      </c>
      <c r="M391" s="31">
        <f t="shared" si="38"/>
        <v>0</v>
      </c>
      <c r="N391" s="31">
        <f t="shared" si="39"/>
        <v>17500</v>
      </c>
      <c r="O391" s="31">
        <f t="shared" si="40"/>
        <v>2.3972602739726026</v>
      </c>
      <c r="P391" s="31">
        <f t="shared" si="41"/>
        <v>1.4383561643835616</v>
      </c>
    </row>
    <row r="392" spans="12:16" ht="15" hidden="1" customHeight="1">
      <c r="L392" s="30">
        <f t="shared" si="37"/>
        <v>45750</v>
      </c>
      <c r="M392" s="31">
        <f t="shared" si="38"/>
        <v>0</v>
      </c>
      <c r="N392" s="31">
        <f t="shared" si="39"/>
        <v>17500</v>
      </c>
      <c r="O392" s="31">
        <f t="shared" si="40"/>
        <v>2.3972602739726026</v>
      </c>
      <c r="P392" s="31">
        <f t="shared" si="41"/>
        <v>1.4383561643835616</v>
      </c>
    </row>
    <row r="393" spans="12:16" ht="15" hidden="1" customHeight="1">
      <c r="L393" s="30">
        <f t="shared" si="37"/>
        <v>45751</v>
      </c>
      <c r="M393" s="31">
        <f t="shared" si="38"/>
        <v>0</v>
      </c>
      <c r="N393" s="31">
        <f t="shared" si="39"/>
        <v>17500</v>
      </c>
      <c r="O393" s="31">
        <f t="shared" si="40"/>
        <v>2.3972602739726026</v>
      </c>
      <c r="P393" s="31">
        <f t="shared" si="41"/>
        <v>1.4383561643835616</v>
      </c>
    </row>
    <row r="394" spans="12:16" ht="15" hidden="1" customHeight="1">
      <c r="L394" s="30">
        <f t="shared" si="37"/>
        <v>45752</v>
      </c>
      <c r="M394" s="31">
        <f t="shared" si="38"/>
        <v>0</v>
      </c>
      <c r="N394" s="31">
        <f t="shared" si="39"/>
        <v>17500</v>
      </c>
      <c r="O394" s="31">
        <f t="shared" si="40"/>
        <v>2.3972602739726026</v>
      </c>
      <c r="P394" s="31">
        <f t="shared" si="41"/>
        <v>1.4383561643835616</v>
      </c>
    </row>
    <row r="395" spans="12:16" ht="15" hidden="1" customHeight="1">
      <c r="L395" s="30">
        <f t="shared" si="37"/>
        <v>45753</v>
      </c>
      <c r="M395" s="31">
        <f t="shared" si="38"/>
        <v>0</v>
      </c>
      <c r="N395" s="31">
        <f t="shared" si="39"/>
        <v>17500</v>
      </c>
      <c r="O395" s="31">
        <f t="shared" si="40"/>
        <v>2.3972602739726026</v>
      </c>
      <c r="P395" s="31">
        <f t="shared" si="41"/>
        <v>1.4383561643835616</v>
      </c>
    </row>
    <row r="396" spans="12:16" ht="15" hidden="1" customHeight="1">
      <c r="L396" s="30">
        <f t="shared" si="37"/>
        <v>45754</v>
      </c>
      <c r="M396" s="31">
        <f t="shared" si="38"/>
        <v>0</v>
      </c>
      <c r="N396" s="31">
        <f t="shared" si="39"/>
        <v>17500</v>
      </c>
      <c r="O396" s="31">
        <f t="shared" si="40"/>
        <v>2.3972602739726026</v>
      </c>
      <c r="P396" s="31">
        <f t="shared" si="41"/>
        <v>1.4383561643835616</v>
      </c>
    </row>
    <row r="397" spans="12:16" ht="15" hidden="1" customHeight="1">
      <c r="L397" s="30">
        <f t="shared" si="37"/>
        <v>45755</v>
      </c>
      <c r="M397" s="31">
        <f t="shared" si="38"/>
        <v>0</v>
      </c>
      <c r="N397" s="31">
        <f t="shared" si="39"/>
        <v>17500</v>
      </c>
      <c r="O397" s="31">
        <f t="shared" si="40"/>
        <v>2.3972602739726026</v>
      </c>
      <c r="P397" s="31">
        <f t="shared" si="41"/>
        <v>1.4383561643835616</v>
      </c>
    </row>
    <row r="398" spans="12:16" ht="15" hidden="1" customHeight="1">
      <c r="L398" s="30">
        <f t="shared" si="37"/>
        <v>45756</v>
      </c>
      <c r="M398" s="31">
        <f t="shared" si="38"/>
        <v>0</v>
      </c>
      <c r="N398" s="31">
        <f t="shared" si="39"/>
        <v>17500</v>
      </c>
      <c r="O398" s="31">
        <f t="shared" si="40"/>
        <v>2.3972602739726026</v>
      </c>
      <c r="P398" s="31">
        <f t="shared" si="41"/>
        <v>1.4383561643835616</v>
      </c>
    </row>
    <row r="399" spans="12:16" ht="15" hidden="1" customHeight="1">
      <c r="L399" s="30">
        <f t="shared" si="37"/>
        <v>45757</v>
      </c>
      <c r="M399" s="31">
        <f t="shared" si="38"/>
        <v>0</v>
      </c>
      <c r="N399" s="31">
        <f t="shared" si="39"/>
        <v>17500</v>
      </c>
      <c r="O399" s="31">
        <f t="shared" si="40"/>
        <v>2.3972602739726026</v>
      </c>
      <c r="P399" s="31">
        <f t="shared" si="41"/>
        <v>1.4383561643835616</v>
      </c>
    </row>
    <row r="400" spans="12:16" ht="15" hidden="1" customHeight="1">
      <c r="L400" s="30">
        <f t="shared" si="37"/>
        <v>45758</v>
      </c>
      <c r="M400" s="31">
        <f t="shared" si="38"/>
        <v>0</v>
      </c>
      <c r="N400" s="31">
        <f t="shared" si="39"/>
        <v>17500</v>
      </c>
      <c r="O400" s="31">
        <f t="shared" si="40"/>
        <v>2.3972602739726026</v>
      </c>
      <c r="P400" s="31">
        <f t="shared" si="41"/>
        <v>1.4383561643835616</v>
      </c>
    </row>
    <row r="401" spans="12:16" ht="15" hidden="1" customHeight="1">
      <c r="L401" s="30">
        <f t="shared" si="37"/>
        <v>45759</v>
      </c>
      <c r="M401" s="31">
        <f t="shared" si="38"/>
        <v>0</v>
      </c>
      <c r="N401" s="31">
        <f t="shared" si="39"/>
        <v>17500</v>
      </c>
      <c r="O401" s="31">
        <f t="shared" si="40"/>
        <v>2.3972602739726026</v>
      </c>
      <c r="P401" s="31">
        <f t="shared" si="41"/>
        <v>1.4383561643835616</v>
      </c>
    </row>
    <row r="402" spans="12:16" ht="15" hidden="1" customHeight="1">
      <c r="L402" s="30">
        <f t="shared" si="37"/>
        <v>45760</v>
      </c>
      <c r="M402" s="31">
        <f t="shared" si="38"/>
        <v>0</v>
      </c>
      <c r="N402" s="31">
        <f t="shared" si="39"/>
        <v>17500</v>
      </c>
      <c r="O402" s="31">
        <f t="shared" si="40"/>
        <v>2.3972602739726026</v>
      </c>
      <c r="P402" s="31">
        <f t="shared" si="41"/>
        <v>1.4383561643835616</v>
      </c>
    </row>
    <row r="403" spans="12:16" ht="15" hidden="1" customHeight="1">
      <c r="L403" s="30">
        <f t="shared" si="37"/>
        <v>45761</v>
      </c>
      <c r="M403" s="31">
        <f t="shared" si="38"/>
        <v>0</v>
      </c>
      <c r="N403" s="31">
        <f t="shared" si="39"/>
        <v>17500</v>
      </c>
      <c r="O403" s="31">
        <f t="shared" si="40"/>
        <v>2.3972602739726026</v>
      </c>
      <c r="P403" s="31">
        <f t="shared" si="41"/>
        <v>1.4383561643835616</v>
      </c>
    </row>
    <row r="404" spans="12:16" ht="15" hidden="1" customHeight="1">
      <c r="L404" s="30">
        <f t="shared" si="37"/>
        <v>45762</v>
      </c>
      <c r="M404" s="31">
        <f t="shared" si="38"/>
        <v>0</v>
      </c>
      <c r="N404" s="31">
        <f t="shared" si="39"/>
        <v>17500</v>
      </c>
      <c r="O404" s="31">
        <f t="shared" si="40"/>
        <v>2.3972602739726026</v>
      </c>
      <c r="P404" s="31">
        <f t="shared" si="41"/>
        <v>1.4383561643835616</v>
      </c>
    </row>
    <row r="405" spans="12:16" ht="15" hidden="1" customHeight="1">
      <c r="L405" s="30">
        <f t="shared" si="37"/>
        <v>45763</v>
      </c>
      <c r="M405" s="31">
        <f t="shared" si="38"/>
        <v>0</v>
      </c>
      <c r="N405" s="31">
        <f t="shared" si="39"/>
        <v>17500</v>
      </c>
      <c r="O405" s="31">
        <f t="shared" si="40"/>
        <v>2.3972602739726026</v>
      </c>
      <c r="P405" s="31">
        <f t="shared" si="41"/>
        <v>1.4383561643835616</v>
      </c>
    </row>
    <row r="406" spans="12:16" ht="15" hidden="1" customHeight="1">
      <c r="L406" s="30">
        <f t="shared" si="37"/>
        <v>45764</v>
      </c>
      <c r="M406" s="31">
        <f t="shared" si="38"/>
        <v>0</v>
      </c>
      <c r="N406" s="31">
        <f t="shared" si="39"/>
        <v>17500</v>
      </c>
      <c r="O406" s="31">
        <f t="shared" si="40"/>
        <v>2.3972602739726026</v>
      </c>
      <c r="P406" s="31">
        <f t="shared" si="41"/>
        <v>1.4383561643835616</v>
      </c>
    </row>
    <row r="407" spans="12:16" ht="15" hidden="1" customHeight="1">
      <c r="L407" s="30">
        <f t="shared" si="37"/>
        <v>45765</v>
      </c>
      <c r="M407" s="31">
        <f t="shared" si="38"/>
        <v>0</v>
      </c>
      <c r="N407" s="31">
        <f t="shared" si="39"/>
        <v>17500</v>
      </c>
      <c r="O407" s="31">
        <f t="shared" si="40"/>
        <v>2.3972602739726026</v>
      </c>
      <c r="P407" s="31">
        <f t="shared" si="41"/>
        <v>1.4383561643835616</v>
      </c>
    </row>
    <row r="408" spans="12:16" ht="15" hidden="1" customHeight="1">
      <c r="L408" s="30">
        <f t="shared" ref="L408:L471" si="42">IFERROR(IF(MAX(L407+1,Дата_получения_Займа+1)&gt;Дата_погашения_Займа,"-",MAX(L407+1,Дата_получения_Займа+1)),"-")</f>
        <v>45766</v>
      </c>
      <c r="M408" s="31">
        <f t="shared" ref="M408:M471" si="43">IFERROR(VLOOKUP(L408,$B$24:$E$52,4,FALSE),0)</f>
        <v>0</v>
      </c>
      <c r="N408" s="31">
        <f t="shared" ref="N408:N471" si="44">IF(ISNUMBER(N407),N407-M408,$E$13)</f>
        <v>17500</v>
      </c>
      <c r="O408" s="31">
        <f t="shared" ref="O408:O471" si="45">IFERROR(IF(ISNUMBER(N407),N407,$E$13)*IF(L408&gt;=$J$14,$E$18,$E$17)/IF(MOD(YEAR(L408),4),365,366)*IF(ISBLANK(L407),L408-$E$15,L408-L407),0)</f>
        <v>2.3972602739726026</v>
      </c>
      <c r="P408" s="31">
        <f t="shared" ref="P408:P471" si="46">IFERROR(IF(ISNUMBER(N407),N407,$E$13)*3%/IF(MOD(YEAR(L408),4),365,366)*IF(ISBLANK(L407),(L408-$E$15),L408-L407),0)</f>
        <v>1.4383561643835616</v>
      </c>
    </row>
    <row r="409" spans="12:16" ht="15" hidden="1" customHeight="1">
      <c r="L409" s="30">
        <f t="shared" si="42"/>
        <v>45767</v>
      </c>
      <c r="M409" s="31">
        <f t="shared" si="43"/>
        <v>0</v>
      </c>
      <c r="N409" s="31">
        <f t="shared" si="44"/>
        <v>17500</v>
      </c>
      <c r="O409" s="31">
        <f t="shared" si="45"/>
        <v>2.3972602739726026</v>
      </c>
      <c r="P409" s="31">
        <f t="shared" si="46"/>
        <v>1.4383561643835616</v>
      </c>
    </row>
    <row r="410" spans="12:16" ht="15" hidden="1" customHeight="1">
      <c r="L410" s="30">
        <f t="shared" si="42"/>
        <v>45768</v>
      </c>
      <c r="M410" s="31">
        <f t="shared" si="43"/>
        <v>0</v>
      </c>
      <c r="N410" s="31">
        <f t="shared" si="44"/>
        <v>17500</v>
      </c>
      <c r="O410" s="31">
        <f t="shared" si="45"/>
        <v>2.3972602739726026</v>
      </c>
      <c r="P410" s="31">
        <f t="shared" si="46"/>
        <v>1.4383561643835616</v>
      </c>
    </row>
    <row r="411" spans="12:16" ht="15" hidden="1" customHeight="1">
      <c r="L411" s="30">
        <f t="shared" si="42"/>
        <v>45769</v>
      </c>
      <c r="M411" s="31">
        <f t="shared" si="43"/>
        <v>0</v>
      </c>
      <c r="N411" s="31">
        <f t="shared" si="44"/>
        <v>17500</v>
      </c>
      <c r="O411" s="31">
        <f t="shared" si="45"/>
        <v>2.3972602739726026</v>
      </c>
      <c r="P411" s="31">
        <f t="shared" si="46"/>
        <v>1.4383561643835616</v>
      </c>
    </row>
    <row r="412" spans="12:16" ht="15" hidden="1" customHeight="1">
      <c r="L412" s="30">
        <f t="shared" si="42"/>
        <v>45770</v>
      </c>
      <c r="M412" s="31">
        <f t="shared" si="43"/>
        <v>0</v>
      </c>
      <c r="N412" s="31">
        <f t="shared" si="44"/>
        <v>17500</v>
      </c>
      <c r="O412" s="31">
        <f t="shared" si="45"/>
        <v>2.3972602739726026</v>
      </c>
      <c r="P412" s="31">
        <f t="shared" si="46"/>
        <v>1.4383561643835616</v>
      </c>
    </row>
    <row r="413" spans="12:16" ht="15" hidden="1" customHeight="1">
      <c r="L413" s="30">
        <f t="shared" si="42"/>
        <v>45771</v>
      </c>
      <c r="M413" s="31">
        <f t="shared" si="43"/>
        <v>0</v>
      </c>
      <c r="N413" s="31">
        <f t="shared" si="44"/>
        <v>17500</v>
      </c>
      <c r="O413" s="31">
        <f t="shared" si="45"/>
        <v>2.3972602739726026</v>
      </c>
      <c r="P413" s="31">
        <f t="shared" si="46"/>
        <v>1.4383561643835616</v>
      </c>
    </row>
    <row r="414" spans="12:16" ht="15" hidden="1" customHeight="1">
      <c r="L414" s="30">
        <f t="shared" si="42"/>
        <v>45772</v>
      </c>
      <c r="M414" s="31">
        <f t="shared" si="43"/>
        <v>0</v>
      </c>
      <c r="N414" s="31">
        <f t="shared" si="44"/>
        <v>17500</v>
      </c>
      <c r="O414" s="31">
        <f t="shared" si="45"/>
        <v>2.3972602739726026</v>
      </c>
      <c r="P414" s="31">
        <f t="shared" si="46"/>
        <v>1.4383561643835616</v>
      </c>
    </row>
    <row r="415" spans="12:16" ht="15" hidden="1" customHeight="1">
      <c r="L415" s="30">
        <f t="shared" si="42"/>
        <v>45773</v>
      </c>
      <c r="M415" s="31">
        <f t="shared" si="43"/>
        <v>0</v>
      </c>
      <c r="N415" s="31">
        <f t="shared" si="44"/>
        <v>17500</v>
      </c>
      <c r="O415" s="31">
        <f t="shared" si="45"/>
        <v>2.3972602739726026</v>
      </c>
      <c r="P415" s="31">
        <f t="shared" si="46"/>
        <v>1.4383561643835616</v>
      </c>
    </row>
    <row r="416" spans="12:16" ht="15" hidden="1" customHeight="1">
      <c r="L416" s="30">
        <f t="shared" si="42"/>
        <v>45774</v>
      </c>
      <c r="M416" s="31">
        <f t="shared" si="43"/>
        <v>0</v>
      </c>
      <c r="N416" s="31">
        <f t="shared" si="44"/>
        <v>17500</v>
      </c>
      <c r="O416" s="31">
        <f t="shared" si="45"/>
        <v>2.3972602739726026</v>
      </c>
      <c r="P416" s="31">
        <f t="shared" si="46"/>
        <v>1.4383561643835616</v>
      </c>
    </row>
    <row r="417" spans="12:16" ht="15" hidden="1" customHeight="1">
      <c r="L417" s="30">
        <f t="shared" si="42"/>
        <v>45775</v>
      </c>
      <c r="M417" s="31">
        <f t="shared" si="43"/>
        <v>0</v>
      </c>
      <c r="N417" s="31">
        <f t="shared" si="44"/>
        <v>17500</v>
      </c>
      <c r="O417" s="31">
        <f t="shared" si="45"/>
        <v>2.3972602739726026</v>
      </c>
      <c r="P417" s="31">
        <f t="shared" si="46"/>
        <v>1.4383561643835616</v>
      </c>
    </row>
    <row r="418" spans="12:16" ht="15" hidden="1" customHeight="1">
      <c r="L418" s="30">
        <f t="shared" si="42"/>
        <v>45776</v>
      </c>
      <c r="M418" s="31">
        <f t="shared" si="43"/>
        <v>0</v>
      </c>
      <c r="N418" s="31">
        <f t="shared" si="44"/>
        <v>17500</v>
      </c>
      <c r="O418" s="31">
        <f t="shared" si="45"/>
        <v>2.3972602739726026</v>
      </c>
      <c r="P418" s="31">
        <f t="shared" si="46"/>
        <v>1.4383561643835616</v>
      </c>
    </row>
    <row r="419" spans="12:16" ht="15" hidden="1" customHeight="1">
      <c r="L419" s="30">
        <f t="shared" si="42"/>
        <v>45777</v>
      </c>
      <c r="M419" s="31">
        <f t="shared" si="43"/>
        <v>0</v>
      </c>
      <c r="N419" s="31">
        <f t="shared" si="44"/>
        <v>17500</v>
      </c>
      <c r="O419" s="31">
        <f t="shared" si="45"/>
        <v>2.3972602739726026</v>
      </c>
      <c r="P419" s="31">
        <f t="shared" si="46"/>
        <v>1.4383561643835616</v>
      </c>
    </row>
    <row r="420" spans="12:16" ht="15" hidden="1" customHeight="1">
      <c r="L420" s="30">
        <f t="shared" si="42"/>
        <v>45778</v>
      </c>
      <c r="M420" s="31">
        <f t="shared" si="43"/>
        <v>0</v>
      </c>
      <c r="N420" s="31">
        <f t="shared" si="44"/>
        <v>17500</v>
      </c>
      <c r="O420" s="31">
        <f t="shared" si="45"/>
        <v>2.3972602739726026</v>
      </c>
      <c r="P420" s="31">
        <f t="shared" si="46"/>
        <v>1.4383561643835616</v>
      </c>
    </row>
    <row r="421" spans="12:16" ht="15" hidden="1" customHeight="1">
      <c r="L421" s="30">
        <f t="shared" si="42"/>
        <v>45779</v>
      </c>
      <c r="M421" s="31">
        <f t="shared" si="43"/>
        <v>0</v>
      </c>
      <c r="N421" s="31">
        <f t="shared" si="44"/>
        <v>17500</v>
      </c>
      <c r="O421" s="31">
        <f t="shared" si="45"/>
        <v>2.3972602739726026</v>
      </c>
      <c r="P421" s="31">
        <f t="shared" si="46"/>
        <v>1.4383561643835616</v>
      </c>
    </row>
    <row r="422" spans="12:16" ht="15" hidden="1" customHeight="1">
      <c r="L422" s="30">
        <f t="shared" si="42"/>
        <v>45780</v>
      </c>
      <c r="M422" s="31">
        <f t="shared" si="43"/>
        <v>0</v>
      </c>
      <c r="N422" s="31">
        <f t="shared" si="44"/>
        <v>17500</v>
      </c>
      <c r="O422" s="31">
        <f t="shared" si="45"/>
        <v>2.3972602739726026</v>
      </c>
      <c r="P422" s="31">
        <f t="shared" si="46"/>
        <v>1.4383561643835616</v>
      </c>
    </row>
    <row r="423" spans="12:16" ht="15" hidden="1" customHeight="1">
      <c r="L423" s="30">
        <f t="shared" si="42"/>
        <v>45781</v>
      </c>
      <c r="M423" s="31">
        <f t="shared" si="43"/>
        <v>0</v>
      </c>
      <c r="N423" s="31">
        <f t="shared" si="44"/>
        <v>17500</v>
      </c>
      <c r="O423" s="31">
        <f t="shared" si="45"/>
        <v>2.3972602739726026</v>
      </c>
      <c r="P423" s="31">
        <f t="shared" si="46"/>
        <v>1.4383561643835616</v>
      </c>
    </row>
    <row r="424" spans="12:16" ht="15" hidden="1" customHeight="1">
      <c r="L424" s="30">
        <f t="shared" si="42"/>
        <v>45782</v>
      </c>
      <c r="M424" s="31">
        <f t="shared" si="43"/>
        <v>0</v>
      </c>
      <c r="N424" s="31">
        <f t="shared" si="44"/>
        <v>17500</v>
      </c>
      <c r="O424" s="31">
        <f t="shared" si="45"/>
        <v>2.3972602739726026</v>
      </c>
      <c r="P424" s="31">
        <f t="shared" si="46"/>
        <v>1.4383561643835616</v>
      </c>
    </row>
    <row r="425" spans="12:16" ht="15" hidden="1" customHeight="1">
      <c r="L425" s="30">
        <f t="shared" si="42"/>
        <v>45783</v>
      </c>
      <c r="M425" s="31">
        <f t="shared" si="43"/>
        <v>0</v>
      </c>
      <c r="N425" s="31">
        <f t="shared" si="44"/>
        <v>17500</v>
      </c>
      <c r="O425" s="31">
        <f t="shared" si="45"/>
        <v>2.3972602739726026</v>
      </c>
      <c r="P425" s="31">
        <f t="shared" si="46"/>
        <v>1.4383561643835616</v>
      </c>
    </row>
    <row r="426" spans="12:16" ht="15" hidden="1" customHeight="1">
      <c r="L426" s="30">
        <f t="shared" si="42"/>
        <v>45784</v>
      </c>
      <c r="M426" s="31">
        <f t="shared" si="43"/>
        <v>0</v>
      </c>
      <c r="N426" s="31">
        <f t="shared" si="44"/>
        <v>17500</v>
      </c>
      <c r="O426" s="31">
        <f t="shared" si="45"/>
        <v>2.3972602739726026</v>
      </c>
      <c r="P426" s="31">
        <f t="shared" si="46"/>
        <v>1.4383561643835616</v>
      </c>
    </row>
    <row r="427" spans="12:16" ht="15" hidden="1" customHeight="1">
      <c r="L427" s="30">
        <f t="shared" si="42"/>
        <v>45785</v>
      </c>
      <c r="M427" s="31">
        <f t="shared" si="43"/>
        <v>0</v>
      </c>
      <c r="N427" s="31">
        <f t="shared" si="44"/>
        <v>17500</v>
      </c>
      <c r="O427" s="31">
        <f t="shared" si="45"/>
        <v>2.3972602739726026</v>
      </c>
      <c r="P427" s="31">
        <f t="shared" si="46"/>
        <v>1.4383561643835616</v>
      </c>
    </row>
    <row r="428" spans="12:16" ht="15" hidden="1" customHeight="1">
      <c r="L428" s="30">
        <f t="shared" si="42"/>
        <v>45786</v>
      </c>
      <c r="M428" s="31">
        <f t="shared" si="43"/>
        <v>0</v>
      </c>
      <c r="N428" s="31">
        <f t="shared" si="44"/>
        <v>17500</v>
      </c>
      <c r="O428" s="31">
        <f t="shared" si="45"/>
        <v>2.3972602739726026</v>
      </c>
      <c r="P428" s="31">
        <f t="shared" si="46"/>
        <v>1.4383561643835616</v>
      </c>
    </row>
    <row r="429" spans="12:16" ht="15" hidden="1" customHeight="1">
      <c r="L429" s="30">
        <f t="shared" si="42"/>
        <v>45787</v>
      </c>
      <c r="M429" s="31">
        <f t="shared" si="43"/>
        <v>0</v>
      </c>
      <c r="N429" s="31">
        <f t="shared" si="44"/>
        <v>17500</v>
      </c>
      <c r="O429" s="31">
        <f t="shared" si="45"/>
        <v>2.3972602739726026</v>
      </c>
      <c r="P429" s="31">
        <f t="shared" si="46"/>
        <v>1.4383561643835616</v>
      </c>
    </row>
    <row r="430" spans="12:16" ht="15" hidden="1" customHeight="1">
      <c r="L430" s="30">
        <f t="shared" si="42"/>
        <v>45788</v>
      </c>
      <c r="M430" s="31">
        <f t="shared" si="43"/>
        <v>0</v>
      </c>
      <c r="N430" s="31">
        <f t="shared" si="44"/>
        <v>17500</v>
      </c>
      <c r="O430" s="31">
        <f t="shared" si="45"/>
        <v>2.3972602739726026</v>
      </c>
      <c r="P430" s="31">
        <f t="shared" si="46"/>
        <v>1.4383561643835616</v>
      </c>
    </row>
    <row r="431" spans="12:16" ht="15" hidden="1" customHeight="1">
      <c r="L431" s="30">
        <f t="shared" si="42"/>
        <v>45789</v>
      </c>
      <c r="M431" s="31">
        <f t="shared" si="43"/>
        <v>0</v>
      </c>
      <c r="N431" s="31">
        <f t="shared" si="44"/>
        <v>17500</v>
      </c>
      <c r="O431" s="31">
        <f t="shared" si="45"/>
        <v>2.3972602739726026</v>
      </c>
      <c r="P431" s="31">
        <f t="shared" si="46"/>
        <v>1.4383561643835616</v>
      </c>
    </row>
    <row r="432" spans="12:16" ht="15" hidden="1" customHeight="1">
      <c r="L432" s="30">
        <f t="shared" si="42"/>
        <v>45790</v>
      </c>
      <c r="M432" s="31">
        <f t="shared" si="43"/>
        <v>0</v>
      </c>
      <c r="N432" s="31">
        <f t="shared" si="44"/>
        <v>17500</v>
      </c>
      <c r="O432" s="31">
        <f t="shared" si="45"/>
        <v>2.3972602739726026</v>
      </c>
      <c r="P432" s="31">
        <f t="shared" si="46"/>
        <v>1.4383561643835616</v>
      </c>
    </row>
    <row r="433" spans="12:16" ht="15" hidden="1" customHeight="1">
      <c r="L433" s="30">
        <f t="shared" si="42"/>
        <v>45791</v>
      </c>
      <c r="M433" s="31">
        <f t="shared" si="43"/>
        <v>0</v>
      </c>
      <c r="N433" s="31">
        <f t="shared" si="44"/>
        <v>17500</v>
      </c>
      <c r="O433" s="31">
        <f t="shared" si="45"/>
        <v>2.3972602739726026</v>
      </c>
      <c r="P433" s="31">
        <f t="shared" si="46"/>
        <v>1.4383561643835616</v>
      </c>
    </row>
    <row r="434" spans="12:16" ht="15" hidden="1" customHeight="1">
      <c r="L434" s="30">
        <f t="shared" si="42"/>
        <v>45792</v>
      </c>
      <c r="M434" s="31">
        <f t="shared" si="43"/>
        <v>0</v>
      </c>
      <c r="N434" s="31">
        <f t="shared" si="44"/>
        <v>17500</v>
      </c>
      <c r="O434" s="31">
        <f t="shared" si="45"/>
        <v>2.3972602739726026</v>
      </c>
      <c r="P434" s="31">
        <f t="shared" si="46"/>
        <v>1.4383561643835616</v>
      </c>
    </row>
    <row r="435" spans="12:16" ht="15" hidden="1" customHeight="1">
      <c r="L435" s="30">
        <f t="shared" si="42"/>
        <v>45793</v>
      </c>
      <c r="M435" s="31">
        <f t="shared" si="43"/>
        <v>0</v>
      </c>
      <c r="N435" s="31">
        <f t="shared" si="44"/>
        <v>17500</v>
      </c>
      <c r="O435" s="31">
        <f t="shared" si="45"/>
        <v>2.3972602739726026</v>
      </c>
      <c r="P435" s="31">
        <f t="shared" si="46"/>
        <v>1.4383561643835616</v>
      </c>
    </row>
    <row r="436" spans="12:16" ht="15" hidden="1" customHeight="1">
      <c r="L436" s="30">
        <f t="shared" si="42"/>
        <v>45794</v>
      </c>
      <c r="M436" s="31">
        <f t="shared" si="43"/>
        <v>0</v>
      </c>
      <c r="N436" s="31">
        <f t="shared" si="44"/>
        <v>17500</v>
      </c>
      <c r="O436" s="31">
        <f t="shared" si="45"/>
        <v>2.3972602739726026</v>
      </c>
      <c r="P436" s="31">
        <f t="shared" si="46"/>
        <v>1.4383561643835616</v>
      </c>
    </row>
    <row r="437" spans="12:16" ht="15" hidden="1" customHeight="1">
      <c r="L437" s="30">
        <f t="shared" si="42"/>
        <v>45795</v>
      </c>
      <c r="M437" s="31">
        <f t="shared" si="43"/>
        <v>0</v>
      </c>
      <c r="N437" s="31">
        <f t="shared" si="44"/>
        <v>17500</v>
      </c>
      <c r="O437" s="31">
        <f t="shared" si="45"/>
        <v>2.3972602739726026</v>
      </c>
      <c r="P437" s="31">
        <f t="shared" si="46"/>
        <v>1.4383561643835616</v>
      </c>
    </row>
    <row r="438" spans="12:16" ht="15" hidden="1" customHeight="1">
      <c r="L438" s="30">
        <f t="shared" si="42"/>
        <v>45796</v>
      </c>
      <c r="M438" s="31">
        <f t="shared" si="43"/>
        <v>0</v>
      </c>
      <c r="N438" s="31">
        <f t="shared" si="44"/>
        <v>17500</v>
      </c>
      <c r="O438" s="31">
        <f t="shared" si="45"/>
        <v>2.3972602739726026</v>
      </c>
      <c r="P438" s="31">
        <f t="shared" si="46"/>
        <v>1.4383561643835616</v>
      </c>
    </row>
    <row r="439" spans="12:16" ht="15" hidden="1" customHeight="1">
      <c r="L439" s="30">
        <f t="shared" si="42"/>
        <v>45797</v>
      </c>
      <c r="M439" s="31">
        <f t="shared" si="43"/>
        <v>0</v>
      </c>
      <c r="N439" s="31">
        <f t="shared" si="44"/>
        <v>17500</v>
      </c>
      <c r="O439" s="31">
        <f t="shared" si="45"/>
        <v>2.3972602739726026</v>
      </c>
      <c r="P439" s="31">
        <f t="shared" si="46"/>
        <v>1.4383561643835616</v>
      </c>
    </row>
    <row r="440" spans="12:16" ht="15" hidden="1" customHeight="1">
      <c r="L440" s="30">
        <f t="shared" si="42"/>
        <v>45798</v>
      </c>
      <c r="M440" s="31">
        <f t="shared" si="43"/>
        <v>0</v>
      </c>
      <c r="N440" s="31">
        <f t="shared" si="44"/>
        <v>17500</v>
      </c>
      <c r="O440" s="31">
        <f t="shared" si="45"/>
        <v>2.3972602739726026</v>
      </c>
      <c r="P440" s="31">
        <f t="shared" si="46"/>
        <v>1.4383561643835616</v>
      </c>
    </row>
    <row r="441" spans="12:16" ht="15" hidden="1" customHeight="1">
      <c r="L441" s="30">
        <f t="shared" si="42"/>
        <v>45799</v>
      </c>
      <c r="M441" s="31">
        <f t="shared" si="43"/>
        <v>0</v>
      </c>
      <c r="N441" s="31">
        <f t="shared" si="44"/>
        <v>17500</v>
      </c>
      <c r="O441" s="31">
        <f t="shared" si="45"/>
        <v>2.3972602739726026</v>
      </c>
      <c r="P441" s="31">
        <f t="shared" si="46"/>
        <v>1.4383561643835616</v>
      </c>
    </row>
    <row r="442" spans="12:16" ht="15" hidden="1" customHeight="1">
      <c r="L442" s="30">
        <f t="shared" si="42"/>
        <v>45800</v>
      </c>
      <c r="M442" s="31">
        <f t="shared" si="43"/>
        <v>0</v>
      </c>
      <c r="N442" s="31">
        <f t="shared" si="44"/>
        <v>17500</v>
      </c>
      <c r="O442" s="31">
        <f t="shared" si="45"/>
        <v>2.3972602739726026</v>
      </c>
      <c r="P442" s="31">
        <f t="shared" si="46"/>
        <v>1.4383561643835616</v>
      </c>
    </row>
    <row r="443" spans="12:16" ht="15" hidden="1" customHeight="1">
      <c r="L443" s="30">
        <f t="shared" si="42"/>
        <v>45801</v>
      </c>
      <c r="M443" s="31">
        <f t="shared" si="43"/>
        <v>0</v>
      </c>
      <c r="N443" s="31">
        <f t="shared" si="44"/>
        <v>17500</v>
      </c>
      <c r="O443" s="31">
        <f t="shared" si="45"/>
        <v>2.3972602739726026</v>
      </c>
      <c r="P443" s="31">
        <f t="shared" si="46"/>
        <v>1.4383561643835616</v>
      </c>
    </row>
    <row r="444" spans="12:16" ht="15" hidden="1" customHeight="1">
      <c r="L444" s="30">
        <f t="shared" si="42"/>
        <v>45802</v>
      </c>
      <c r="M444" s="31">
        <f t="shared" si="43"/>
        <v>0</v>
      </c>
      <c r="N444" s="31">
        <f t="shared" si="44"/>
        <v>17500</v>
      </c>
      <c r="O444" s="31">
        <f t="shared" si="45"/>
        <v>2.3972602739726026</v>
      </c>
      <c r="P444" s="31">
        <f t="shared" si="46"/>
        <v>1.4383561643835616</v>
      </c>
    </row>
    <row r="445" spans="12:16" ht="15" hidden="1" customHeight="1">
      <c r="L445" s="30">
        <f t="shared" si="42"/>
        <v>45803</v>
      </c>
      <c r="M445" s="31">
        <f t="shared" si="43"/>
        <v>0</v>
      </c>
      <c r="N445" s="31">
        <f t="shared" si="44"/>
        <v>17500</v>
      </c>
      <c r="O445" s="31">
        <f t="shared" si="45"/>
        <v>2.3972602739726026</v>
      </c>
      <c r="P445" s="31">
        <f t="shared" si="46"/>
        <v>1.4383561643835616</v>
      </c>
    </row>
    <row r="446" spans="12:16" ht="15" hidden="1" customHeight="1">
      <c r="L446" s="30">
        <f t="shared" si="42"/>
        <v>45804</v>
      </c>
      <c r="M446" s="31">
        <f t="shared" si="43"/>
        <v>0</v>
      </c>
      <c r="N446" s="31">
        <f t="shared" si="44"/>
        <v>17500</v>
      </c>
      <c r="O446" s="31">
        <f t="shared" si="45"/>
        <v>2.3972602739726026</v>
      </c>
      <c r="P446" s="31">
        <f t="shared" si="46"/>
        <v>1.4383561643835616</v>
      </c>
    </row>
    <row r="447" spans="12:16" ht="15" hidden="1" customHeight="1">
      <c r="L447" s="30">
        <f t="shared" si="42"/>
        <v>45805</v>
      </c>
      <c r="M447" s="31">
        <f t="shared" si="43"/>
        <v>0</v>
      </c>
      <c r="N447" s="31">
        <f t="shared" si="44"/>
        <v>17500</v>
      </c>
      <c r="O447" s="31">
        <f t="shared" si="45"/>
        <v>2.3972602739726026</v>
      </c>
      <c r="P447" s="31">
        <f t="shared" si="46"/>
        <v>1.4383561643835616</v>
      </c>
    </row>
    <row r="448" spans="12:16" ht="15" hidden="1" customHeight="1">
      <c r="L448" s="30">
        <f t="shared" si="42"/>
        <v>45806</v>
      </c>
      <c r="M448" s="31">
        <f t="shared" si="43"/>
        <v>0</v>
      </c>
      <c r="N448" s="31">
        <f t="shared" si="44"/>
        <v>17500</v>
      </c>
      <c r="O448" s="31">
        <f t="shared" si="45"/>
        <v>2.3972602739726026</v>
      </c>
      <c r="P448" s="31">
        <f t="shared" si="46"/>
        <v>1.4383561643835616</v>
      </c>
    </row>
    <row r="449" spans="12:16" ht="15" hidden="1" customHeight="1">
      <c r="L449" s="30">
        <f t="shared" si="42"/>
        <v>45807</v>
      </c>
      <c r="M449" s="31">
        <f t="shared" si="43"/>
        <v>0</v>
      </c>
      <c r="N449" s="31">
        <f t="shared" si="44"/>
        <v>17500</v>
      </c>
      <c r="O449" s="31">
        <f t="shared" si="45"/>
        <v>2.3972602739726026</v>
      </c>
      <c r="P449" s="31">
        <f t="shared" si="46"/>
        <v>1.4383561643835616</v>
      </c>
    </row>
    <row r="450" spans="12:16" ht="15" hidden="1" customHeight="1">
      <c r="L450" s="30">
        <f t="shared" si="42"/>
        <v>45808</v>
      </c>
      <c r="M450" s="31">
        <f t="shared" si="43"/>
        <v>0</v>
      </c>
      <c r="N450" s="31">
        <f t="shared" si="44"/>
        <v>17500</v>
      </c>
      <c r="O450" s="31">
        <f t="shared" si="45"/>
        <v>2.3972602739726026</v>
      </c>
      <c r="P450" s="31">
        <f t="shared" si="46"/>
        <v>1.4383561643835616</v>
      </c>
    </row>
    <row r="451" spans="12:16" ht="15" hidden="1" customHeight="1">
      <c r="L451" s="30">
        <f t="shared" si="42"/>
        <v>45809</v>
      </c>
      <c r="M451" s="31">
        <f t="shared" si="43"/>
        <v>0</v>
      </c>
      <c r="N451" s="31">
        <f t="shared" si="44"/>
        <v>17500</v>
      </c>
      <c r="O451" s="31">
        <f t="shared" si="45"/>
        <v>2.3972602739726026</v>
      </c>
      <c r="P451" s="31">
        <f t="shared" si="46"/>
        <v>1.4383561643835616</v>
      </c>
    </row>
    <row r="452" spans="12:16" ht="15" hidden="1" customHeight="1">
      <c r="L452" s="30">
        <f t="shared" si="42"/>
        <v>45810</v>
      </c>
      <c r="M452" s="31">
        <f t="shared" si="43"/>
        <v>0</v>
      </c>
      <c r="N452" s="31">
        <f t="shared" si="44"/>
        <v>17500</v>
      </c>
      <c r="O452" s="31">
        <f t="shared" si="45"/>
        <v>2.3972602739726026</v>
      </c>
      <c r="P452" s="31">
        <f t="shared" si="46"/>
        <v>1.4383561643835616</v>
      </c>
    </row>
    <row r="453" spans="12:16" ht="15" hidden="1" customHeight="1">
      <c r="L453" s="30">
        <f t="shared" si="42"/>
        <v>45811</v>
      </c>
      <c r="M453" s="31">
        <f t="shared" si="43"/>
        <v>0</v>
      </c>
      <c r="N453" s="31">
        <f t="shared" si="44"/>
        <v>17500</v>
      </c>
      <c r="O453" s="31">
        <f t="shared" si="45"/>
        <v>2.3972602739726026</v>
      </c>
      <c r="P453" s="31">
        <f t="shared" si="46"/>
        <v>1.4383561643835616</v>
      </c>
    </row>
    <row r="454" spans="12:16" ht="15" hidden="1" customHeight="1">
      <c r="L454" s="30">
        <f t="shared" si="42"/>
        <v>45812</v>
      </c>
      <c r="M454" s="31">
        <f t="shared" si="43"/>
        <v>0</v>
      </c>
      <c r="N454" s="31">
        <f t="shared" si="44"/>
        <v>17500</v>
      </c>
      <c r="O454" s="31">
        <f t="shared" si="45"/>
        <v>2.3972602739726026</v>
      </c>
      <c r="P454" s="31">
        <f t="shared" si="46"/>
        <v>1.4383561643835616</v>
      </c>
    </row>
    <row r="455" spans="12:16" ht="15" hidden="1" customHeight="1">
      <c r="L455" s="30">
        <f t="shared" si="42"/>
        <v>45813</v>
      </c>
      <c r="M455" s="31">
        <f t="shared" si="43"/>
        <v>0</v>
      </c>
      <c r="N455" s="31">
        <f t="shared" si="44"/>
        <v>17500</v>
      </c>
      <c r="O455" s="31">
        <f t="shared" si="45"/>
        <v>2.3972602739726026</v>
      </c>
      <c r="P455" s="31">
        <f t="shared" si="46"/>
        <v>1.4383561643835616</v>
      </c>
    </row>
    <row r="456" spans="12:16" ht="15" hidden="1" customHeight="1">
      <c r="L456" s="30">
        <f t="shared" si="42"/>
        <v>45814</v>
      </c>
      <c r="M456" s="31">
        <f t="shared" si="43"/>
        <v>0</v>
      </c>
      <c r="N456" s="31">
        <f t="shared" si="44"/>
        <v>17500</v>
      </c>
      <c r="O456" s="31">
        <f t="shared" si="45"/>
        <v>2.3972602739726026</v>
      </c>
      <c r="P456" s="31">
        <f t="shared" si="46"/>
        <v>1.4383561643835616</v>
      </c>
    </row>
    <row r="457" spans="12:16" ht="15" hidden="1" customHeight="1">
      <c r="L457" s="30">
        <f t="shared" si="42"/>
        <v>45815</v>
      </c>
      <c r="M457" s="31">
        <f t="shared" si="43"/>
        <v>0</v>
      </c>
      <c r="N457" s="31">
        <f t="shared" si="44"/>
        <v>17500</v>
      </c>
      <c r="O457" s="31">
        <f t="shared" si="45"/>
        <v>2.3972602739726026</v>
      </c>
      <c r="P457" s="31">
        <f t="shared" si="46"/>
        <v>1.4383561643835616</v>
      </c>
    </row>
    <row r="458" spans="12:16" ht="15" hidden="1" customHeight="1">
      <c r="L458" s="30">
        <f t="shared" si="42"/>
        <v>45816</v>
      </c>
      <c r="M458" s="31">
        <f t="shared" si="43"/>
        <v>0</v>
      </c>
      <c r="N458" s="31">
        <f t="shared" si="44"/>
        <v>17500</v>
      </c>
      <c r="O458" s="31">
        <f t="shared" si="45"/>
        <v>2.3972602739726026</v>
      </c>
      <c r="P458" s="31">
        <f t="shared" si="46"/>
        <v>1.4383561643835616</v>
      </c>
    </row>
    <row r="459" spans="12:16" ht="15" hidden="1" customHeight="1">
      <c r="L459" s="30">
        <f t="shared" si="42"/>
        <v>45817</v>
      </c>
      <c r="M459" s="31">
        <f t="shared" si="43"/>
        <v>0</v>
      </c>
      <c r="N459" s="31">
        <f t="shared" si="44"/>
        <v>17500</v>
      </c>
      <c r="O459" s="31">
        <f t="shared" si="45"/>
        <v>2.3972602739726026</v>
      </c>
      <c r="P459" s="31">
        <f t="shared" si="46"/>
        <v>1.4383561643835616</v>
      </c>
    </row>
    <row r="460" spans="12:16" ht="15" hidden="1" customHeight="1">
      <c r="L460" s="30">
        <f t="shared" si="42"/>
        <v>45818</v>
      </c>
      <c r="M460" s="31">
        <f t="shared" si="43"/>
        <v>0</v>
      </c>
      <c r="N460" s="31">
        <f t="shared" si="44"/>
        <v>17500</v>
      </c>
      <c r="O460" s="31">
        <f t="shared" si="45"/>
        <v>2.3972602739726026</v>
      </c>
      <c r="P460" s="31">
        <f t="shared" si="46"/>
        <v>1.4383561643835616</v>
      </c>
    </row>
    <row r="461" spans="12:16" ht="15" hidden="1" customHeight="1">
      <c r="L461" s="30">
        <f t="shared" si="42"/>
        <v>45819</v>
      </c>
      <c r="M461" s="31">
        <f t="shared" si="43"/>
        <v>0</v>
      </c>
      <c r="N461" s="31">
        <f t="shared" si="44"/>
        <v>17500</v>
      </c>
      <c r="O461" s="31">
        <f t="shared" si="45"/>
        <v>2.3972602739726026</v>
      </c>
      <c r="P461" s="31">
        <f t="shared" si="46"/>
        <v>1.4383561643835616</v>
      </c>
    </row>
    <row r="462" spans="12:16" ht="15" hidden="1" customHeight="1">
      <c r="L462" s="30">
        <f t="shared" si="42"/>
        <v>45820</v>
      </c>
      <c r="M462" s="31">
        <f t="shared" si="43"/>
        <v>0</v>
      </c>
      <c r="N462" s="31">
        <f t="shared" si="44"/>
        <v>17500</v>
      </c>
      <c r="O462" s="31">
        <f t="shared" si="45"/>
        <v>2.3972602739726026</v>
      </c>
      <c r="P462" s="31">
        <f t="shared" si="46"/>
        <v>1.4383561643835616</v>
      </c>
    </row>
    <row r="463" spans="12:16" ht="15" hidden="1" customHeight="1">
      <c r="L463" s="30">
        <f t="shared" si="42"/>
        <v>45821</v>
      </c>
      <c r="M463" s="31">
        <f t="shared" si="43"/>
        <v>0</v>
      </c>
      <c r="N463" s="31">
        <f t="shared" si="44"/>
        <v>17500</v>
      </c>
      <c r="O463" s="31">
        <f t="shared" si="45"/>
        <v>2.3972602739726026</v>
      </c>
      <c r="P463" s="31">
        <f t="shared" si="46"/>
        <v>1.4383561643835616</v>
      </c>
    </row>
    <row r="464" spans="12:16" ht="15" hidden="1" customHeight="1">
      <c r="L464" s="30">
        <f t="shared" si="42"/>
        <v>45822</v>
      </c>
      <c r="M464" s="31">
        <f t="shared" si="43"/>
        <v>0</v>
      </c>
      <c r="N464" s="31">
        <f t="shared" si="44"/>
        <v>17500</v>
      </c>
      <c r="O464" s="31">
        <f t="shared" si="45"/>
        <v>2.3972602739726026</v>
      </c>
      <c r="P464" s="31">
        <f t="shared" si="46"/>
        <v>1.4383561643835616</v>
      </c>
    </row>
    <row r="465" spans="12:16" ht="15" hidden="1" customHeight="1">
      <c r="L465" s="30">
        <f t="shared" si="42"/>
        <v>45823</v>
      </c>
      <c r="M465" s="31">
        <f t="shared" si="43"/>
        <v>0</v>
      </c>
      <c r="N465" s="31">
        <f t="shared" si="44"/>
        <v>17500</v>
      </c>
      <c r="O465" s="31">
        <f t="shared" si="45"/>
        <v>2.3972602739726026</v>
      </c>
      <c r="P465" s="31">
        <f t="shared" si="46"/>
        <v>1.4383561643835616</v>
      </c>
    </row>
    <row r="466" spans="12:16" ht="15" hidden="1" customHeight="1">
      <c r="L466" s="30">
        <f t="shared" si="42"/>
        <v>45824</v>
      </c>
      <c r="M466" s="31">
        <f t="shared" si="43"/>
        <v>0</v>
      </c>
      <c r="N466" s="31">
        <f t="shared" si="44"/>
        <v>17500</v>
      </c>
      <c r="O466" s="31">
        <f t="shared" si="45"/>
        <v>2.3972602739726026</v>
      </c>
      <c r="P466" s="31">
        <f t="shared" si="46"/>
        <v>1.4383561643835616</v>
      </c>
    </row>
    <row r="467" spans="12:16" ht="15" hidden="1" customHeight="1">
      <c r="L467" s="30">
        <f t="shared" si="42"/>
        <v>45825</v>
      </c>
      <c r="M467" s="31">
        <f t="shared" si="43"/>
        <v>0</v>
      </c>
      <c r="N467" s="31">
        <f t="shared" si="44"/>
        <v>17500</v>
      </c>
      <c r="O467" s="31">
        <f t="shared" si="45"/>
        <v>2.3972602739726026</v>
      </c>
      <c r="P467" s="31">
        <f t="shared" si="46"/>
        <v>1.4383561643835616</v>
      </c>
    </row>
    <row r="468" spans="12:16" ht="15" hidden="1" customHeight="1">
      <c r="L468" s="30">
        <f t="shared" si="42"/>
        <v>45826</v>
      </c>
      <c r="M468" s="31">
        <f t="shared" si="43"/>
        <v>0</v>
      </c>
      <c r="N468" s="31">
        <f t="shared" si="44"/>
        <v>17500</v>
      </c>
      <c r="O468" s="31">
        <f t="shared" si="45"/>
        <v>2.3972602739726026</v>
      </c>
      <c r="P468" s="31">
        <f t="shared" si="46"/>
        <v>1.4383561643835616</v>
      </c>
    </row>
    <row r="469" spans="12:16" ht="15" hidden="1" customHeight="1">
      <c r="L469" s="30">
        <f t="shared" si="42"/>
        <v>45827</v>
      </c>
      <c r="M469" s="31">
        <f t="shared" si="43"/>
        <v>0</v>
      </c>
      <c r="N469" s="31">
        <f t="shared" si="44"/>
        <v>17500</v>
      </c>
      <c r="O469" s="31">
        <f t="shared" si="45"/>
        <v>2.3972602739726026</v>
      </c>
      <c r="P469" s="31">
        <f t="shared" si="46"/>
        <v>1.4383561643835616</v>
      </c>
    </row>
    <row r="470" spans="12:16" ht="15" hidden="1" customHeight="1">
      <c r="L470" s="30">
        <f t="shared" si="42"/>
        <v>45828</v>
      </c>
      <c r="M470" s="31">
        <f t="shared" si="43"/>
        <v>0</v>
      </c>
      <c r="N470" s="31">
        <f t="shared" si="44"/>
        <v>17500</v>
      </c>
      <c r="O470" s="31">
        <f t="shared" si="45"/>
        <v>2.3972602739726026</v>
      </c>
      <c r="P470" s="31">
        <f t="shared" si="46"/>
        <v>1.4383561643835616</v>
      </c>
    </row>
    <row r="471" spans="12:16" ht="15" hidden="1" customHeight="1">
      <c r="L471" s="30">
        <f t="shared" si="42"/>
        <v>45829</v>
      </c>
      <c r="M471" s="31">
        <f t="shared" si="43"/>
        <v>0</v>
      </c>
      <c r="N471" s="31">
        <f t="shared" si="44"/>
        <v>17500</v>
      </c>
      <c r="O471" s="31">
        <f t="shared" si="45"/>
        <v>2.3972602739726026</v>
      </c>
      <c r="P471" s="31">
        <f t="shared" si="46"/>
        <v>1.4383561643835616</v>
      </c>
    </row>
    <row r="472" spans="12:16" ht="15" hidden="1" customHeight="1">
      <c r="L472" s="30">
        <f t="shared" ref="L472:L535" si="47">IFERROR(IF(MAX(L471+1,Дата_получения_Займа+1)&gt;Дата_погашения_Займа,"-",MAX(L471+1,Дата_получения_Займа+1)),"-")</f>
        <v>45830</v>
      </c>
      <c r="M472" s="31">
        <f t="shared" ref="M472:M535" si="48">IFERROR(VLOOKUP(L472,$B$24:$E$52,4,FALSE),0)</f>
        <v>0</v>
      </c>
      <c r="N472" s="31">
        <f t="shared" ref="N472:N535" si="49">IF(ISNUMBER(N471),N471-M472,$E$13)</f>
        <v>17500</v>
      </c>
      <c r="O472" s="31">
        <f t="shared" ref="O472:O535" si="50">IFERROR(IF(ISNUMBER(N471),N471,$E$13)*IF(L472&gt;=$J$14,$E$18,$E$17)/IF(MOD(YEAR(L472),4),365,366)*IF(ISBLANK(L471),L472-$E$15,L472-L471),0)</f>
        <v>2.3972602739726026</v>
      </c>
      <c r="P472" s="31">
        <f t="shared" ref="P472:P535" si="51">IFERROR(IF(ISNUMBER(N471),N471,$E$13)*3%/IF(MOD(YEAR(L472),4),365,366)*IF(ISBLANK(L471),(L472-$E$15),L472-L471),0)</f>
        <v>1.4383561643835616</v>
      </c>
    </row>
    <row r="473" spans="12:16" ht="15" hidden="1" customHeight="1">
      <c r="L473" s="30">
        <f t="shared" si="47"/>
        <v>45831</v>
      </c>
      <c r="M473" s="31">
        <f t="shared" si="48"/>
        <v>0</v>
      </c>
      <c r="N473" s="31">
        <f t="shared" si="49"/>
        <v>17500</v>
      </c>
      <c r="O473" s="31">
        <f t="shared" si="50"/>
        <v>2.3972602739726026</v>
      </c>
      <c r="P473" s="31">
        <f t="shared" si="51"/>
        <v>1.4383561643835616</v>
      </c>
    </row>
    <row r="474" spans="12:16" ht="15" hidden="1" customHeight="1">
      <c r="L474" s="30">
        <f t="shared" si="47"/>
        <v>45832</v>
      </c>
      <c r="M474" s="31">
        <f t="shared" si="48"/>
        <v>0</v>
      </c>
      <c r="N474" s="31">
        <f t="shared" si="49"/>
        <v>17500</v>
      </c>
      <c r="O474" s="31">
        <f t="shared" si="50"/>
        <v>2.3972602739726026</v>
      </c>
      <c r="P474" s="31">
        <f t="shared" si="51"/>
        <v>1.4383561643835616</v>
      </c>
    </row>
    <row r="475" spans="12:16" ht="15" hidden="1" customHeight="1">
      <c r="L475" s="30">
        <f t="shared" si="47"/>
        <v>45833</v>
      </c>
      <c r="M475" s="31">
        <f t="shared" si="48"/>
        <v>0</v>
      </c>
      <c r="N475" s="31">
        <f t="shared" si="49"/>
        <v>17500</v>
      </c>
      <c r="O475" s="31">
        <f t="shared" si="50"/>
        <v>2.3972602739726026</v>
      </c>
      <c r="P475" s="31">
        <f t="shared" si="51"/>
        <v>1.4383561643835616</v>
      </c>
    </row>
    <row r="476" spans="12:16" ht="15" hidden="1" customHeight="1">
      <c r="L476" s="30">
        <f t="shared" si="47"/>
        <v>45834</v>
      </c>
      <c r="M476" s="31">
        <f t="shared" si="48"/>
        <v>0</v>
      </c>
      <c r="N476" s="31">
        <f t="shared" si="49"/>
        <v>17500</v>
      </c>
      <c r="O476" s="31">
        <f t="shared" si="50"/>
        <v>2.3972602739726026</v>
      </c>
      <c r="P476" s="31">
        <f t="shared" si="51"/>
        <v>1.4383561643835616</v>
      </c>
    </row>
    <row r="477" spans="12:16" ht="15" hidden="1" customHeight="1">
      <c r="L477" s="30">
        <f t="shared" si="47"/>
        <v>45835</v>
      </c>
      <c r="M477" s="31">
        <f t="shared" si="48"/>
        <v>0</v>
      </c>
      <c r="N477" s="31">
        <f t="shared" si="49"/>
        <v>17500</v>
      </c>
      <c r="O477" s="31">
        <f t="shared" si="50"/>
        <v>2.3972602739726026</v>
      </c>
      <c r="P477" s="31">
        <f t="shared" si="51"/>
        <v>1.4383561643835616</v>
      </c>
    </row>
    <row r="478" spans="12:16" ht="15" hidden="1" customHeight="1">
      <c r="L478" s="30">
        <f t="shared" si="47"/>
        <v>45836</v>
      </c>
      <c r="M478" s="31">
        <f t="shared" si="48"/>
        <v>0</v>
      </c>
      <c r="N478" s="31">
        <f t="shared" si="49"/>
        <v>17500</v>
      </c>
      <c r="O478" s="31">
        <f t="shared" si="50"/>
        <v>2.3972602739726026</v>
      </c>
      <c r="P478" s="31">
        <f t="shared" si="51"/>
        <v>1.4383561643835616</v>
      </c>
    </row>
    <row r="479" spans="12:16" ht="15" hidden="1" customHeight="1">
      <c r="L479" s="30">
        <f t="shared" si="47"/>
        <v>45837</v>
      </c>
      <c r="M479" s="31">
        <f t="shared" si="48"/>
        <v>0</v>
      </c>
      <c r="N479" s="31">
        <f t="shared" si="49"/>
        <v>17500</v>
      </c>
      <c r="O479" s="31">
        <f t="shared" si="50"/>
        <v>2.3972602739726026</v>
      </c>
      <c r="P479" s="31">
        <f t="shared" si="51"/>
        <v>1.4383561643835616</v>
      </c>
    </row>
    <row r="480" spans="12:16" ht="15" hidden="1" customHeight="1">
      <c r="L480" s="30">
        <f t="shared" si="47"/>
        <v>45838</v>
      </c>
      <c r="M480" s="31">
        <f t="shared" si="48"/>
        <v>1093.75</v>
      </c>
      <c r="N480" s="31">
        <f t="shared" si="49"/>
        <v>16406.25</v>
      </c>
      <c r="O480" s="31">
        <f t="shared" si="50"/>
        <v>2.3972602739726026</v>
      </c>
      <c r="P480" s="31">
        <f t="shared" si="51"/>
        <v>1.4383561643835616</v>
      </c>
    </row>
    <row r="481" spans="12:16" ht="15" hidden="1" customHeight="1">
      <c r="L481" s="30">
        <f t="shared" si="47"/>
        <v>45839</v>
      </c>
      <c r="M481" s="31">
        <f t="shared" si="48"/>
        <v>0</v>
      </c>
      <c r="N481" s="31">
        <f t="shared" si="49"/>
        <v>16406.25</v>
      </c>
      <c r="O481" s="31">
        <f t="shared" si="50"/>
        <v>2.2474315068493151</v>
      </c>
      <c r="P481" s="31">
        <f t="shared" si="51"/>
        <v>1.3484589041095891</v>
      </c>
    </row>
    <row r="482" spans="12:16" ht="15" hidden="1" customHeight="1">
      <c r="L482" s="30">
        <f t="shared" si="47"/>
        <v>45840</v>
      </c>
      <c r="M482" s="31">
        <f t="shared" si="48"/>
        <v>0</v>
      </c>
      <c r="N482" s="31">
        <f t="shared" si="49"/>
        <v>16406.25</v>
      </c>
      <c r="O482" s="31">
        <f t="shared" si="50"/>
        <v>2.2474315068493151</v>
      </c>
      <c r="P482" s="31">
        <f t="shared" si="51"/>
        <v>1.3484589041095891</v>
      </c>
    </row>
    <row r="483" spans="12:16" ht="15" hidden="1" customHeight="1">
      <c r="L483" s="30">
        <f t="shared" si="47"/>
        <v>45841</v>
      </c>
      <c r="M483" s="31">
        <f t="shared" si="48"/>
        <v>0</v>
      </c>
      <c r="N483" s="31">
        <f t="shared" si="49"/>
        <v>16406.25</v>
      </c>
      <c r="O483" s="31">
        <f t="shared" si="50"/>
        <v>2.2474315068493151</v>
      </c>
      <c r="P483" s="31">
        <f t="shared" si="51"/>
        <v>1.3484589041095891</v>
      </c>
    </row>
    <row r="484" spans="12:16" ht="15" hidden="1" customHeight="1">
      <c r="L484" s="30">
        <f t="shared" si="47"/>
        <v>45842</v>
      </c>
      <c r="M484" s="31">
        <f t="shared" si="48"/>
        <v>0</v>
      </c>
      <c r="N484" s="31">
        <f t="shared" si="49"/>
        <v>16406.25</v>
      </c>
      <c r="O484" s="31">
        <f t="shared" si="50"/>
        <v>2.2474315068493151</v>
      </c>
      <c r="P484" s="31">
        <f t="shared" si="51"/>
        <v>1.3484589041095891</v>
      </c>
    </row>
    <row r="485" spans="12:16" ht="15" hidden="1" customHeight="1">
      <c r="L485" s="30">
        <f t="shared" si="47"/>
        <v>45843</v>
      </c>
      <c r="M485" s="31">
        <f t="shared" si="48"/>
        <v>0</v>
      </c>
      <c r="N485" s="31">
        <f t="shared" si="49"/>
        <v>16406.25</v>
      </c>
      <c r="O485" s="31">
        <f t="shared" si="50"/>
        <v>2.2474315068493151</v>
      </c>
      <c r="P485" s="31">
        <f t="shared" si="51"/>
        <v>1.3484589041095891</v>
      </c>
    </row>
    <row r="486" spans="12:16" ht="15" hidden="1" customHeight="1">
      <c r="L486" s="30">
        <f t="shared" si="47"/>
        <v>45844</v>
      </c>
      <c r="M486" s="31">
        <f t="shared" si="48"/>
        <v>0</v>
      </c>
      <c r="N486" s="31">
        <f t="shared" si="49"/>
        <v>16406.25</v>
      </c>
      <c r="O486" s="31">
        <f t="shared" si="50"/>
        <v>2.2474315068493151</v>
      </c>
      <c r="P486" s="31">
        <f t="shared" si="51"/>
        <v>1.3484589041095891</v>
      </c>
    </row>
    <row r="487" spans="12:16" ht="15" hidden="1" customHeight="1">
      <c r="L487" s="30">
        <f t="shared" si="47"/>
        <v>45845</v>
      </c>
      <c r="M487" s="31">
        <f t="shared" si="48"/>
        <v>0</v>
      </c>
      <c r="N487" s="31">
        <f t="shared" si="49"/>
        <v>16406.25</v>
      </c>
      <c r="O487" s="31">
        <f t="shared" si="50"/>
        <v>2.2474315068493151</v>
      </c>
      <c r="P487" s="31">
        <f t="shared" si="51"/>
        <v>1.3484589041095891</v>
      </c>
    </row>
    <row r="488" spans="12:16" ht="15" hidden="1" customHeight="1">
      <c r="L488" s="30">
        <f t="shared" si="47"/>
        <v>45846</v>
      </c>
      <c r="M488" s="31">
        <f t="shared" si="48"/>
        <v>0</v>
      </c>
      <c r="N488" s="31">
        <f t="shared" si="49"/>
        <v>16406.25</v>
      </c>
      <c r="O488" s="31">
        <f t="shared" si="50"/>
        <v>2.2474315068493151</v>
      </c>
      <c r="P488" s="31">
        <f t="shared" si="51"/>
        <v>1.3484589041095891</v>
      </c>
    </row>
    <row r="489" spans="12:16" ht="15" hidden="1" customHeight="1">
      <c r="L489" s="30">
        <f t="shared" si="47"/>
        <v>45847</v>
      </c>
      <c r="M489" s="31">
        <f t="shared" si="48"/>
        <v>0</v>
      </c>
      <c r="N489" s="31">
        <f t="shared" si="49"/>
        <v>16406.25</v>
      </c>
      <c r="O489" s="31">
        <f t="shared" si="50"/>
        <v>2.2474315068493151</v>
      </c>
      <c r="P489" s="31">
        <f t="shared" si="51"/>
        <v>1.3484589041095891</v>
      </c>
    </row>
    <row r="490" spans="12:16" ht="15" hidden="1" customHeight="1">
      <c r="L490" s="30">
        <f t="shared" si="47"/>
        <v>45848</v>
      </c>
      <c r="M490" s="31">
        <f t="shared" si="48"/>
        <v>0</v>
      </c>
      <c r="N490" s="31">
        <f t="shared" si="49"/>
        <v>16406.25</v>
      </c>
      <c r="O490" s="31">
        <f t="shared" si="50"/>
        <v>2.2474315068493151</v>
      </c>
      <c r="P490" s="31">
        <f t="shared" si="51"/>
        <v>1.3484589041095891</v>
      </c>
    </row>
    <row r="491" spans="12:16" ht="15" hidden="1" customHeight="1">
      <c r="L491" s="30">
        <f t="shared" si="47"/>
        <v>45849</v>
      </c>
      <c r="M491" s="31">
        <f t="shared" si="48"/>
        <v>0</v>
      </c>
      <c r="N491" s="31">
        <f t="shared" si="49"/>
        <v>16406.25</v>
      </c>
      <c r="O491" s="31">
        <f t="shared" si="50"/>
        <v>2.2474315068493151</v>
      </c>
      <c r="P491" s="31">
        <f t="shared" si="51"/>
        <v>1.3484589041095891</v>
      </c>
    </row>
    <row r="492" spans="12:16" ht="15" hidden="1" customHeight="1">
      <c r="L492" s="30">
        <f t="shared" si="47"/>
        <v>45850</v>
      </c>
      <c r="M492" s="31">
        <f t="shared" si="48"/>
        <v>0</v>
      </c>
      <c r="N492" s="31">
        <f t="shared" si="49"/>
        <v>16406.25</v>
      </c>
      <c r="O492" s="31">
        <f t="shared" si="50"/>
        <v>2.2474315068493151</v>
      </c>
      <c r="P492" s="31">
        <f t="shared" si="51"/>
        <v>1.3484589041095891</v>
      </c>
    </row>
    <row r="493" spans="12:16" ht="15" hidden="1" customHeight="1">
      <c r="L493" s="30">
        <f t="shared" si="47"/>
        <v>45851</v>
      </c>
      <c r="M493" s="31">
        <f t="shared" si="48"/>
        <v>0</v>
      </c>
      <c r="N493" s="31">
        <f t="shared" si="49"/>
        <v>16406.25</v>
      </c>
      <c r="O493" s="31">
        <f t="shared" si="50"/>
        <v>2.2474315068493151</v>
      </c>
      <c r="P493" s="31">
        <f t="shared" si="51"/>
        <v>1.3484589041095891</v>
      </c>
    </row>
    <row r="494" spans="12:16" ht="15" hidden="1" customHeight="1">
      <c r="L494" s="30">
        <f t="shared" si="47"/>
        <v>45852</v>
      </c>
      <c r="M494" s="31">
        <f t="shared" si="48"/>
        <v>0</v>
      </c>
      <c r="N494" s="31">
        <f t="shared" si="49"/>
        <v>16406.25</v>
      </c>
      <c r="O494" s="31">
        <f t="shared" si="50"/>
        <v>2.2474315068493151</v>
      </c>
      <c r="P494" s="31">
        <f t="shared" si="51"/>
        <v>1.3484589041095891</v>
      </c>
    </row>
    <row r="495" spans="12:16" ht="15" hidden="1" customHeight="1">
      <c r="L495" s="30">
        <f t="shared" si="47"/>
        <v>45853</v>
      </c>
      <c r="M495" s="31">
        <f t="shared" si="48"/>
        <v>0</v>
      </c>
      <c r="N495" s="31">
        <f t="shared" si="49"/>
        <v>16406.25</v>
      </c>
      <c r="O495" s="31">
        <f t="shared" si="50"/>
        <v>2.2474315068493151</v>
      </c>
      <c r="P495" s="31">
        <f t="shared" si="51"/>
        <v>1.3484589041095891</v>
      </c>
    </row>
    <row r="496" spans="12:16" ht="15" hidden="1" customHeight="1">
      <c r="L496" s="30">
        <f t="shared" si="47"/>
        <v>45854</v>
      </c>
      <c r="M496" s="31">
        <f t="shared" si="48"/>
        <v>0</v>
      </c>
      <c r="N496" s="31">
        <f t="shared" si="49"/>
        <v>16406.25</v>
      </c>
      <c r="O496" s="31">
        <f t="shared" si="50"/>
        <v>2.2474315068493151</v>
      </c>
      <c r="P496" s="31">
        <f t="shared" si="51"/>
        <v>1.3484589041095891</v>
      </c>
    </row>
    <row r="497" spans="12:16" ht="15" hidden="1" customHeight="1">
      <c r="L497" s="30">
        <f t="shared" si="47"/>
        <v>45855</v>
      </c>
      <c r="M497" s="31">
        <f t="shared" si="48"/>
        <v>0</v>
      </c>
      <c r="N497" s="31">
        <f t="shared" si="49"/>
        <v>16406.25</v>
      </c>
      <c r="O497" s="31">
        <f t="shared" si="50"/>
        <v>2.2474315068493151</v>
      </c>
      <c r="P497" s="31">
        <f t="shared" si="51"/>
        <v>1.3484589041095891</v>
      </c>
    </row>
    <row r="498" spans="12:16" ht="15" hidden="1" customHeight="1">
      <c r="L498" s="30">
        <f t="shared" si="47"/>
        <v>45856</v>
      </c>
      <c r="M498" s="31">
        <f t="shared" si="48"/>
        <v>0</v>
      </c>
      <c r="N498" s="31">
        <f t="shared" si="49"/>
        <v>16406.25</v>
      </c>
      <c r="O498" s="31">
        <f t="shared" si="50"/>
        <v>2.2474315068493151</v>
      </c>
      <c r="P498" s="31">
        <f t="shared" si="51"/>
        <v>1.3484589041095891</v>
      </c>
    </row>
    <row r="499" spans="12:16" ht="15" hidden="1" customHeight="1">
      <c r="L499" s="30">
        <f t="shared" si="47"/>
        <v>45857</v>
      </c>
      <c r="M499" s="31">
        <f t="shared" si="48"/>
        <v>0</v>
      </c>
      <c r="N499" s="31">
        <f t="shared" si="49"/>
        <v>16406.25</v>
      </c>
      <c r="O499" s="31">
        <f t="shared" si="50"/>
        <v>2.2474315068493151</v>
      </c>
      <c r="P499" s="31">
        <f t="shared" si="51"/>
        <v>1.3484589041095891</v>
      </c>
    </row>
    <row r="500" spans="12:16" ht="15" hidden="1" customHeight="1">
      <c r="L500" s="30">
        <f t="shared" si="47"/>
        <v>45858</v>
      </c>
      <c r="M500" s="31">
        <f t="shared" si="48"/>
        <v>0</v>
      </c>
      <c r="N500" s="31">
        <f t="shared" si="49"/>
        <v>16406.25</v>
      </c>
      <c r="O500" s="31">
        <f t="shared" si="50"/>
        <v>2.2474315068493151</v>
      </c>
      <c r="P500" s="31">
        <f t="shared" si="51"/>
        <v>1.3484589041095891</v>
      </c>
    </row>
    <row r="501" spans="12:16" ht="15" hidden="1" customHeight="1">
      <c r="L501" s="30">
        <f t="shared" si="47"/>
        <v>45859</v>
      </c>
      <c r="M501" s="31">
        <f t="shared" si="48"/>
        <v>0</v>
      </c>
      <c r="N501" s="31">
        <f t="shared" si="49"/>
        <v>16406.25</v>
      </c>
      <c r="O501" s="31">
        <f t="shared" si="50"/>
        <v>2.2474315068493151</v>
      </c>
      <c r="P501" s="31">
        <f t="shared" si="51"/>
        <v>1.3484589041095891</v>
      </c>
    </row>
    <row r="502" spans="12:16" ht="15" hidden="1" customHeight="1">
      <c r="L502" s="30">
        <f t="shared" si="47"/>
        <v>45860</v>
      </c>
      <c r="M502" s="31">
        <f t="shared" si="48"/>
        <v>0</v>
      </c>
      <c r="N502" s="31">
        <f t="shared" si="49"/>
        <v>16406.25</v>
      </c>
      <c r="O502" s="31">
        <f t="shared" si="50"/>
        <v>2.2474315068493151</v>
      </c>
      <c r="P502" s="31">
        <f t="shared" si="51"/>
        <v>1.3484589041095891</v>
      </c>
    </row>
    <row r="503" spans="12:16" ht="15" hidden="1" customHeight="1">
      <c r="L503" s="30">
        <f t="shared" si="47"/>
        <v>45861</v>
      </c>
      <c r="M503" s="31">
        <f t="shared" si="48"/>
        <v>0</v>
      </c>
      <c r="N503" s="31">
        <f t="shared" si="49"/>
        <v>16406.25</v>
      </c>
      <c r="O503" s="31">
        <f t="shared" si="50"/>
        <v>2.2474315068493151</v>
      </c>
      <c r="P503" s="31">
        <f t="shared" si="51"/>
        <v>1.3484589041095891</v>
      </c>
    </row>
    <row r="504" spans="12:16" ht="15" hidden="1" customHeight="1">
      <c r="L504" s="30">
        <f t="shared" si="47"/>
        <v>45862</v>
      </c>
      <c r="M504" s="31">
        <f t="shared" si="48"/>
        <v>0</v>
      </c>
      <c r="N504" s="31">
        <f t="shared" si="49"/>
        <v>16406.25</v>
      </c>
      <c r="O504" s="31">
        <f t="shared" si="50"/>
        <v>2.2474315068493151</v>
      </c>
      <c r="P504" s="31">
        <f t="shared" si="51"/>
        <v>1.3484589041095891</v>
      </c>
    </row>
    <row r="505" spans="12:16" ht="15" hidden="1" customHeight="1">
      <c r="L505" s="30">
        <f t="shared" si="47"/>
        <v>45863</v>
      </c>
      <c r="M505" s="31">
        <f t="shared" si="48"/>
        <v>0</v>
      </c>
      <c r="N505" s="31">
        <f t="shared" si="49"/>
        <v>16406.25</v>
      </c>
      <c r="O505" s="31">
        <f t="shared" si="50"/>
        <v>2.2474315068493151</v>
      </c>
      <c r="P505" s="31">
        <f t="shared" si="51"/>
        <v>1.3484589041095891</v>
      </c>
    </row>
    <row r="506" spans="12:16" ht="15" hidden="1" customHeight="1">
      <c r="L506" s="30">
        <f t="shared" si="47"/>
        <v>45864</v>
      </c>
      <c r="M506" s="31">
        <f t="shared" si="48"/>
        <v>0</v>
      </c>
      <c r="N506" s="31">
        <f t="shared" si="49"/>
        <v>16406.25</v>
      </c>
      <c r="O506" s="31">
        <f t="shared" si="50"/>
        <v>2.2474315068493151</v>
      </c>
      <c r="P506" s="31">
        <f t="shared" si="51"/>
        <v>1.3484589041095891</v>
      </c>
    </row>
    <row r="507" spans="12:16" ht="15" hidden="1" customHeight="1">
      <c r="L507" s="30">
        <f t="shared" si="47"/>
        <v>45865</v>
      </c>
      <c r="M507" s="31">
        <f t="shared" si="48"/>
        <v>0</v>
      </c>
      <c r="N507" s="31">
        <f t="shared" si="49"/>
        <v>16406.25</v>
      </c>
      <c r="O507" s="31">
        <f t="shared" si="50"/>
        <v>2.2474315068493151</v>
      </c>
      <c r="P507" s="31">
        <f t="shared" si="51"/>
        <v>1.3484589041095891</v>
      </c>
    </row>
    <row r="508" spans="12:16" ht="15" hidden="1" customHeight="1">
      <c r="L508" s="30">
        <f t="shared" si="47"/>
        <v>45866</v>
      </c>
      <c r="M508" s="31">
        <f t="shared" si="48"/>
        <v>0</v>
      </c>
      <c r="N508" s="31">
        <f t="shared" si="49"/>
        <v>16406.25</v>
      </c>
      <c r="O508" s="31">
        <f t="shared" si="50"/>
        <v>2.2474315068493151</v>
      </c>
      <c r="P508" s="31">
        <f t="shared" si="51"/>
        <v>1.3484589041095891</v>
      </c>
    </row>
    <row r="509" spans="12:16" ht="15" hidden="1" customHeight="1">
      <c r="L509" s="30">
        <f t="shared" si="47"/>
        <v>45867</v>
      </c>
      <c r="M509" s="31">
        <f t="shared" si="48"/>
        <v>0</v>
      </c>
      <c r="N509" s="31">
        <f t="shared" si="49"/>
        <v>16406.25</v>
      </c>
      <c r="O509" s="31">
        <f t="shared" si="50"/>
        <v>2.2474315068493151</v>
      </c>
      <c r="P509" s="31">
        <f t="shared" si="51"/>
        <v>1.3484589041095891</v>
      </c>
    </row>
    <row r="510" spans="12:16" ht="15" hidden="1" customHeight="1">
      <c r="L510" s="30">
        <f t="shared" si="47"/>
        <v>45868</v>
      </c>
      <c r="M510" s="31">
        <f t="shared" si="48"/>
        <v>0</v>
      </c>
      <c r="N510" s="31">
        <f t="shared" si="49"/>
        <v>16406.25</v>
      </c>
      <c r="O510" s="31">
        <f t="shared" si="50"/>
        <v>2.2474315068493151</v>
      </c>
      <c r="P510" s="31">
        <f t="shared" si="51"/>
        <v>1.3484589041095891</v>
      </c>
    </row>
    <row r="511" spans="12:16" ht="15" hidden="1" customHeight="1">
      <c r="L511" s="30">
        <f t="shared" si="47"/>
        <v>45869</v>
      </c>
      <c r="M511" s="31">
        <f t="shared" si="48"/>
        <v>0</v>
      </c>
      <c r="N511" s="31">
        <f t="shared" si="49"/>
        <v>16406.25</v>
      </c>
      <c r="O511" s="31">
        <f t="shared" si="50"/>
        <v>2.2474315068493151</v>
      </c>
      <c r="P511" s="31">
        <f t="shared" si="51"/>
        <v>1.3484589041095891</v>
      </c>
    </row>
    <row r="512" spans="12:16" ht="15" hidden="1" customHeight="1">
      <c r="L512" s="30">
        <f t="shared" si="47"/>
        <v>45870</v>
      </c>
      <c r="M512" s="31">
        <f t="shared" si="48"/>
        <v>0</v>
      </c>
      <c r="N512" s="31">
        <f t="shared" si="49"/>
        <v>16406.25</v>
      </c>
      <c r="O512" s="31">
        <f t="shared" si="50"/>
        <v>2.2474315068493151</v>
      </c>
      <c r="P512" s="31">
        <f t="shared" si="51"/>
        <v>1.3484589041095891</v>
      </c>
    </row>
    <row r="513" spans="12:16" ht="15" hidden="1" customHeight="1">
      <c r="L513" s="30">
        <f t="shared" si="47"/>
        <v>45871</v>
      </c>
      <c r="M513" s="31">
        <f t="shared" si="48"/>
        <v>0</v>
      </c>
      <c r="N513" s="31">
        <f t="shared" si="49"/>
        <v>16406.25</v>
      </c>
      <c r="O513" s="31">
        <f t="shared" si="50"/>
        <v>2.2474315068493151</v>
      </c>
      <c r="P513" s="31">
        <f t="shared" si="51"/>
        <v>1.3484589041095891</v>
      </c>
    </row>
    <row r="514" spans="12:16" ht="15" hidden="1" customHeight="1">
      <c r="L514" s="30">
        <f t="shared" si="47"/>
        <v>45872</v>
      </c>
      <c r="M514" s="31">
        <f t="shared" si="48"/>
        <v>0</v>
      </c>
      <c r="N514" s="31">
        <f t="shared" si="49"/>
        <v>16406.25</v>
      </c>
      <c r="O514" s="31">
        <f t="shared" si="50"/>
        <v>2.2474315068493151</v>
      </c>
      <c r="P514" s="31">
        <f t="shared" si="51"/>
        <v>1.3484589041095891</v>
      </c>
    </row>
    <row r="515" spans="12:16" ht="15" hidden="1" customHeight="1">
      <c r="L515" s="30">
        <f t="shared" si="47"/>
        <v>45873</v>
      </c>
      <c r="M515" s="31">
        <f t="shared" si="48"/>
        <v>0</v>
      </c>
      <c r="N515" s="31">
        <f t="shared" si="49"/>
        <v>16406.25</v>
      </c>
      <c r="O515" s="31">
        <f t="shared" si="50"/>
        <v>2.2474315068493151</v>
      </c>
      <c r="P515" s="31">
        <f t="shared" si="51"/>
        <v>1.3484589041095891</v>
      </c>
    </row>
    <row r="516" spans="12:16" ht="15" hidden="1" customHeight="1">
      <c r="L516" s="30">
        <f t="shared" si="47"/>
        <v>45874</v>
      </c>
      <c r="M516" s="31">
        <f t="shared" si="48"/>
        <v>0</v>
      </c>
      <c r="N516" s="31">
        <f t="shared" si="49"/>
        <v>16406.25</v>
      </c>
      <c r="O516" s="31">
        <f t="shared" si="50"/>
        <v>2.2474315068493151</v>
      </c>
      <c r="P516" s="31">
        <f t="shared" si="51"/>
        <v>1.3484589041095891</v>
      </c>
    </row>
    <row r="517" spans="12:16" ht="15" hidden="1" customHeight="1">
      <c r="L517" s="30">
        <f t="shared" si="47"/>
        <v>45875</v>
      </c>
      <c r="M517" s="31">
        <f t="shared" si="48"/>
        <v>0</v>
      </c>
      <c r="N517" s="31">
        <f t="shared" si="49"/>
        <v>16406.25</v>
      </c>
      <c r="O517" s="31">
        <f t="shared" si="50"/>
        <v>2.2474315068493151</v>
      </c>
      <c r="P517" s="31">
        <f t="shared" si="51"/>
        <v>1.3484589041095891</v>
      </c>
    </row>
    <row r="518" spans="12:16" ht="15" hidden="1" customHeight="1">
      <c r="L518" s="30">
        <f t="shared" si="47"/>
        <v>45876</v>
      </c>
      <c r="M518" s="31">
        <f t="shared" si="48"/>
        <v>0</v>
      </c>
      <c r="N518" s="31">
        <f t="shared" si="49"/>
        <v>16406.25</v>
      </c>
      <c r="O518" s="31">
        <f t="shared" si="50"/>
        <v>2.2474315068493151</v>
      </c>
      <c r="P518" s="31">
        <f t="shared" si="51"/>
        <v>1.3484589041095891</v>
      </c>
    </row>
    <row r="519" spans="12:16" ht="15" hidden="1" customHeight="1">
      <c r="L519" s="30">
        <f t="shared" si="47"/>
        <v>45877</v>
      </c>
      <c r="M519" s="31">
        <f t="shared" si="48"/>
        <v>0</v>
      </c>
      <c r="N519" s="31">
        <f t="shared" si="49"/>
        <v>16406.25</v>
      </c>
      <c r="O519" s="31">
        <f t="shared" si="50"/>
        <v>2.2474315068493151</v>
      </c>
      <c r="P519" s="31">
        <f t="shared" si="51"/>
        <v>1.3484589041095891</v>
      </c>
    </row>
    <row r="520" spans="12:16" ht="15" hidden="1" customHeight="1">
      <c r="L520" s="30">
        <f t="shared" si="47"/>
        <v>45878</v>
      </c>
      <c r="M520" s="31">
        <f t="shared" si="48"/>
        <v>0</v>
      </c>
      <c r="N520" s="31">
        <f t="shared" si="49"/>
        <v>16406.25</v>
      </c>
      <c r="O520" s="31">
        <f t="shared" si="50"/>
        <v>2.2474315068493151</v>
      </c>
      <c r="P520" s="31">
        <f t="shared" si="51"/>
        <v>1.3484589041095891</v>
      </c>
    </row>
    <row r="521" spans="12:16" ht="15" hidden="1" customHeight="1">
      <c r="L521" s="30">
        <f t="shared" si="47"/>
        <v>45879</v>
      </c>
      <c r="M521" s="31">
        <f t="shared" si="48"/>
        <v>0</v>
      </c>
      <c r="N521" s="31">
        <f t="shared" si="49"/>
        <v>16406.25</v>
      </c>
      <c r="O521" s="31">
        <f t="shared" si="50"/>
        <v>2.2474315068493151</v>
      </c>
      <c r="P521" s="31">
        <f t="shared" si="51"/>
        <v>1.3484589041095891</v>
      </c>
    </row>
    <row r="522" spans="12:16" ht="15" hidden="1" customHeight="1">
      <c r="L522" s="30">
        <f t="shared" si="47"/>
        <v>45880</v>
      </c>
      <c r="M522" s="31">
        <f t="shared" si="48"/>
        <v>0</v>
      </c>
      <c r="N522" s="31">
        <f t="shared" si="49"/>
        <v>16406.25</v>
      </c>
      <c r="O522" s="31">
        <f t="shared" si="50"/>
        <v>2.2474315068493151</v>
      </c>
      <c r="P522" s="31">
        <f t="shared" si="51"/>
        <v>1.3484589041095891</v>
      </c>
    </row>
    <row r="523" spans="12:16" ht="15" hidden="1" customHeight="1">
      <c r="L523" s="30">
        <f t="shared" si="47"/>
        <v>45881</v>
      </c>
      <c r="M523" s="31">
        <f t="shared" si="48"/>
        <v>0</v>
      </c>
      <c r="N523" s="31">
        <f t="shared" si="49"/>
        <v>16406.25</v>
      </c>
      <c r="O523" s="31">
        <f t="shared" si="50"/>
        <v>2.2474315068493151</v>
      </c>
      <c r="P523" s="31">
        <f t="shared" si="51"/>
        <v>1.3484589041095891</v>
      </c>
    </row>
    <row r="524" spans="12:16" ht="15" hidden="1" customHeight="1">
      <c r="L524" s="30">
        <f t="shared" si="47"/>
        <v>45882</v>
      </c>
      <c r="M524" s="31">
        <f t="shared" si="48"/>
        <v>0</v>
      </c>
      <c r="N524" s="31">
        <f t="shared" si="49"/>
        <v>16406.25</v>
      </c>
      <c r="O524" s="31">
        <f t="shared" si="50"/>
        <v>2.2474315068493151</v>
      </c>
      <c r="P524" s="31">
        <f t="shared" si="51"/>
        <v>1.3484589041095891</v>
      </c>
    </row>
    <row r="525" spans="12:16" ht="15" hidden="1" customHeight="1">
      <c r="L525" s="30">
        <f t="shared" si="47"/>
        <v>45883</v>
      </c>
      <c r="M525" s="31">
        <f t="shared" si="48"/>
        <v>0</v>
      </c>
      <c r="N525" s="31">
        <f t="shared" si="49"/>
        <v>16406.25</v>
      </c>
      <c r="O525" s="31">
        <f t="shared" si="50"/>
        <v>2.2474315068493151</v>
      </c>
      <c r="P525" s="31">
        <f t="shared" si="51"/>
        <v>1.3484589041095891</v>
      </c>
    </row>
    <row r="526" spans="12:16" ht="15" hidden="1" customHeight="1">
      <c r="L526" s="30">
        <f t="shared" si="47"/>
        <v>45884</v>
      </c>
      <c r="M526" s="31">
        <f t="shared" si="48"/>
        <v>0</v>
      </c>
      <c r="N526" s="31">
        <f t="shared" si="49"/>
        <v>16406.25</v>
      </c>
      <c r="O526" s="31">
        <f t="shared" si="50"/>
        <v>2.2474315068493151</v>
      </c>
      <c r="P526" s="31">
        <f t="shared" si="51"/>
        <v>1.3484589041095891</v>
      </c>
    </row>
    <row r="527" spans="12:16" ht="15" hidden="1" customHeight="1">
      <c r="L527" s="30">
        <f t="shared" si="47"/>
        <v>45885</v>
      </c>
      <c r="M527" s="31">
        <f t="shared" si="48"/>
        <v>0</v>
      </c>
      <c r="N527" s="31">
        <f t="shared" si="49"/>
        <v>16406.25</v>
      </c>
      <c r="O527" s="31">
        <f t="shared" si="50"/>
        <v>2.2474315068493151</v>
      </c>
      <c r="P527" s="31">
        <f t="shared" si="51"/>
        <v>1.3484589041095891</v>
      </c>
    </row>
    <row r="528" spans="12:16" ht="15" hidden="1" customHeight="1">
      <c r="L528" s="30">
        <f t="shared" si="47"/>
        <v>45886</v>
      </c>
      <c r="M528" s="31">
        <f t="shared" si="48"/>
        <v>0</v>
      </c>
      <c r="N528" s="31">
        <f t="shared" si="49"/>
        <v>16406.25</v>
      </c>
      <c r="O528" s="31">
        <f t="shared" si="50"/>
        <v>2.2474315068493151</v>
      </c>
      <c r="P528" s="31">
        <f t="shared" si="51"/>
        <v>1.3484589041095891</v>
      </c>
    </row>
    <row r="529" spans="12:16" ht="15" hidden="1" customHeight="1">
      <c r="L529" s="30">
        <f t="shared" si="47"/>
        <v>45887</v>
      </c>
      <c r="M529" s="31">
        <f t="shared" si="48"/>
        <v>0</v>
      </c>
      <c r="N529" s="31">
        <f t="shared" si="49"/>
        <v>16406.25</v>
      </c>
      <c r="O529" s="31">
        <f t="shared" si="50"/>
        <v>2.2474315068493151</v>
      </c>
      <c r="P529" s="31">
        <f t="shared" si="51"/>
        <v>1.3484589041095891</v>
      </c>
    </row>
    <row r="530" spans="12:16" ht="15" hidden="1" customHeight="1">
      <c r="L530" s="30">
        <f t="shared" si="47"/>
        <v>45888</v>
      </c>
      <c r="M530" s="31">
        <f t="shared" si="48"/>
        <v>0</v>
      </c>
      <c r="N530" s="31">
        <f t="shared" si="49"/>
        <v>16406.25</v>
      </c>
      <c r="O530" s="31">
        <f t="shared" si="50"/>
        <v>2.2474315068493151</v>
      </c>
      <c r="P530" s="31">
        <f t="shared" si="51"/>
        <v>1.3484589041095891</v>
      </c>
    </row>
    <row r="531" spans="12:16" ht="15" hidden="1" customHeight="1">
      <c r="L531" s="30">
        <f t="shared" si="47"/>
        <v>45889</v>
      </c>
      <c r="M531" s="31">
        <f t="shared" si="48"/>
        <v>0</v>
      </c>
      <c r="N531" s="31">
        <f t="shared" si="49"/>
        <v>16406.25</v>
      </c>
      <c r="O531" s="31">
        <f t="shared" si="50"/>
        <v>2.2474315068493151</v>
      </c>
      <c r="P531" s="31">
        <f t="shared" si="51"/>
        <v>1.3484589041095891</v>
      </c>
    </row>
    <row r="532" spans="12:16" ht="15" hidden="1" customHeight="1">
      <c r="L532" s="30">
        <f t="shared" si="47"/>
        <v>45890</v>
      </c>
      <c r="M532" s="31">
        <f t="shared" si="48"/>
        <v>0</v>
      </c>
      <c r="N532" s="31">
        <f t="shared" si="49"/>
        <v>16406.25</v>
      </c>
      <c r="O532" s="31">
        <f t="shared" si="50"/>
        <v>2.2474315068493151</v>
      </c>
      <c r="P532" s="31">
        <f t="shared" si="51"/>
        <v>1.3484589041095891</v>
      </c>
    </row>
    <row r="533" spans="12:16" ht="15" hidden="1" customHeight="1">
      <c r="L533" s="30">
        <f t="shared" si="47"/>
        <v>45891</v>
      </c>
      <c r="M533" s="31">
        <f t="shared" si="48"/>
        <v>0</v>
      </c>
      <c r="N533" s="31">
        <f t="shared" si="49"/>
        <v>16406.25</v>
      </c>
      <c r="O533" s="31">
        <f t="shared" si="50"/>
        <v>2.2474315068493151</v>
      </c>
      <c r="P533" s="31">
        <f t="shared" si="51"/>
        <v>1.3484589041095891</v>
      </c>
    </row>
    <row r="534" spans="12:16" ht="15" hidden="1" customHeight="1">
      <c r="L534" s="30">
        <f t="shared" si="47"/>
        <v>45892</v>
      </c>
      <c r="M534" s="31">
        <f t="shared" si="48"/>
        <v>0</v>
      </c>
      <c r="N534" s="31">
        <f t="shared" si="49"/>
        <v>16406.25</v>
      </c>
      <c r="O534" s="31">
        <f t="shared" si="50"/>
        <v>2.2474315068493151</v>
      </c>
      <c r="P534" s="31">
        <f t="shared" si="51"/>
        <v>1.3484589041095891</v>
      </c>
    </row>
    <row r="535" spans="12:16" ht="15" hidden="1" customHeight="1">
      <c r="L535" s="30">
        <f t="shared" si="47"/>
        <v>45893</v>
      </c>
      <c r="M535" s="31">
        <f t="shared" si="48"/>
        <v>0</v>
      </c>
      <c r="N535" s="31">
        <f t="shared" si="49"/>
        <v>16406.25</v>
      </c>
      <c r="O535" s="31">
        <f t="shared" si="50"/>
        <v>2.2474315068493151</v>
      </c>
      <c r="P535" s="31">
        <f t="shared" si="51"/>
        <v>1.3484589041095891</v>
      </c>
    </row>
    <row r="536" spans="12:16" ht="15" hidden="1" customHeight="1">
      <c r="L536" s="30">
        <f t="shared" ref="L536:L599" si="52">IFERROR(IF(MAX(L535+1,Дата_получения_Займа+1)&gt;Дата_погашения_Займа,"-",MAX(L535+1,Дата_получения_Займа+1)),"-")</f>
        <v>45894</v>
      </c>
      <c r="M536" s="31">
        <f t="shared" ref="M536:M599" si="53">IFERROR(VLOOKUP(L536,$B$24:$E$52,4,FALSE),0)</f>
        <v>0</v>
      </c>
      <c r="N536" s="31">
        <f t="shared" ref="N536:N599" si="54">IF(ISNUMBER(N535),N535-M536,$E$13)</f>
        <v>16406.25</v>
      </c>
      <c r="O536" s="31">
        <f t="shared" ref="O536:O599" si="55">IFERROR(IF(ISNUMBER(N535),N535,$E$13)*IF(L536&gt;=$J$14,$E$18,$E$17)/IF(MOD(YEAR(L536),4),365,366)*IF(ISBLANK(L535),L536-$E$15,L536-L535),0)</f>
        <v>2.2474315068493151</v>
      </c>
      <c r="P536" s="31">
        <f t="shared" ref="P536:P599" si="56">IFERROR(IF(ISNUMBER(N535),N535,$E$13)*3%/IF(MOD(YEAR(L536),4),365,366)*IF(ISBLANK(L535),(L536-$E$15),L536-L535),0)</f>
        <v>1.3484589041095891</v>
      </c>
    </row>
    <row r="537" spans="12:16" ht="15" hidden="1" customHeight="1">
      <c r="L537" s="30">
        <f t="shared" si="52"/>
        <v>45895</v>
      </c>
      <c r="M537" s="31">
        <f t="shared" si="53"/>
        <v>0</v>
      </c>
      <c r="N537" s="31">
        <f t="shared" si="54"/>
        <v>16406.25</v>
      </c>
      <c r="O537" s="31">
        <f t="shared" si="55"/>
        <v>2.2474315068493151</v>
      </c>
      <c r="P537" s="31">
        <f t="shared" si="56"/>
        <v>1.3484589041095891</v>
      </c>
    </row>
    <row r="538" spans="12:16" ht="15" hidden="1" customHeight="1">
      <c r="L538" s="30">
        <f t="shared" si="52"/>
        <v>45896</v>
      </c>
      <c r="M538" s="31">
        <f t="shared" si="53"/>
        <v>0</v>
      </c>
      <c r="N538" s="31">
        <f t="shared" si="54"/>
        <v>16406.25</v>
      </c>
      <c r="O538" s="31">
        <f t="shared" si="55"/>
        <v>2.2474315068493151</v>
      </c>
      <c r="P538" s="31">
        <f t="shared" si="56"/>
        <v>1.3484589041095891</v>
      </c>
    </row>
    <row r="539" spans="12:16" ht="15" hidden="1" customHeight="1">
      <c r="L539" s="30">
        <f t="shared" si="52"/>
        <v>45897</v>
      </c>
      <c r="M539" s="31">
        <f t="shared" si="53"/>
        <v>0</v>
      </c>
      <c r="N539" s="31">
        <f t="shared" si="54"/>
        <v>16406.25</v>
      </c>
      <c r="O539" s="31">
        <f t="shared" si="55"/>
        <v>2.2474315068493151</v>
      </c>
      <c r="P539" s="31">
        <f t="shared" si="56"/>
        <v>1.3484589041095891</v>
      </c>
    </row>
    <row r="540" spans="12:16" ht="15" hidden="1" customHeight="1">
      <c r="L540" s="30">
        <f t="shared" si="52"/>
        <v>45898</v>
      </c>
      <c r="M540" s="31">
        <f t="shared" si="53"/>
        <v>0</v>
      </c>
      <c r="N540" s="31">
        <f t="shared" si="54"/>
        <v>16406.25</v>
      </c>
      <c r="O540" s="31">
        <f t="shared" si="55"/>
        <v>2.2474315068493151</v>
      </c>
      <c r="P540" s="31">
        <f t="shared" si="56"/>
        <v>1.3484589041095891</v>
      </c>
    </row>
    <row r="541" spans="12:16" ht="15" hidden="1" customHeight="1">
      <c r="L541" s="30">
        <f t="shared" si="52"/>
        <v>45899</v>
      </c>
      <c r="M541" s="31">
        <f t="shared" si="53"/>
        <v>0</v>
      </c>
      <c r="N541" s="31">
        <f t="shared" si="54"/>
        <v>16406.25</v>
      </c>
      <c r="O541" s="31">
        <f t="shared" si="55"/>
        <v>2.2474315068493151</v>
      </c>
      <c r="P541" s="31">
        <f t="shared" si="56"/>
        <v>1.3484589041095891</v>
      </c>
    </row>
    <row r="542" spans="12:16" ht="15" hidden="1" customHeight="1">
      <c r="L542" s="30">
        <f t="shared" si="52"/>
        <v>45900</v>
      </c>
      <c r="M542" s="31">
        <f t="shared" si="53"/>
        <v>0</v>
      </c>
      <c r="N542" s="31">
        <f t="shared" si="54"/>
        <v>16406.25</v>
      </c>
      <c r="O542" s="31">
        <f t="shared" si="55"/>
        <v>2.2474315068493151</v>
      </c>
      <c r="P542" s="31">
        <f t="shared" si="56"/>
        <v>1.3484589041095891</v>
      </c>
    </row>
    <row r="543" spans="12:16" ht="15" hidden="1" customHeight="1">
      <c r="L543" s="30">
        <f t="shared" si="52"/>
        <v>45901</v>
      </c>
      <c r="M543" s="31">
        <f t="shared" si="53"/>
        <v>0</v>
      </c>
      <c r="N543" s="31">
        <f t="shared" si="54"/>
        <v>16406.25</v>
      </c>
      <c r="O543" s="31">
        <f t="shared" si="55"/>
        <v>2.2474315068493151</v>
      </c>
      <c r="P543" s="31">
        <f t="shared" si="56"/>
        <v>1.3484589041095891</v>
      </c>
    </row>
    <row r="544" spans="12:16" ht="15" hidden="1" customHeight="1">
      <c r="L544" s="30">
        <f t="shared" si="52"/>
        <v>45902</v>
      </c>
      <c r="M544" s="31">
        <f t="shared" si="53"/>
        <v>0</v>
      </c>
      <c r="N544" s="31">
        <f t="shared" si="54"/>
        <v>16406.25</v>
      </c>
      <c r="O544" s="31">
        <f t="shared" si="55"/>
        <v>2.2474315068493151</v>
      </c>
      <c r="P544" s="31">
        <f t="shared" si="56"/>
        <v>1.3484589041095891</v>
      </c>
    </row>
    <row r="545" spans="12:16" ht="15" hidden="1" customHeight="1">
      <c r="L545" s="30">
        <f t="shared" si="52"/>
        <v>45903</v>
      </c>
      <c r="M545" s="31">
        <f t="shared" si="53"/>
        <v>0</v>
      </c>
      <c r="N545" s="31">
        <f t="shared" si="54"/>
        <v>16406.25</v>
      </c>
      <c r="O545" s="31">
        <f t="shared" si="55"/>
        <v>2.2474315068493151</v>
      </c>
      <c r="P545" s="31">
        <f t="shared" si="56"/>
        <v>1.3484589041095891</v>
      </c>
    </row>
    <row r="546" spans="12:16" ht="15" hidden="1" customHeight="1">
      <c r="L546" s="30">
        <f t="shared" si="52"/>
        <v>45904</v>
      </c>
      <c r="M546" s="31">
        <f t="shared" si="53"/>
        <v>0</v>
      </c>
      <c r="N546" s="31">
        <f t="shared" si="54"/>
        <v>16406.25</v>
      </c>
      <c r="O546" s="31">
        <f t="shared" si="55"/>
        <v>2.2474315068493151</v>
      </c>
      <c r="P546" s="31">
        <f t="shared" si="56"/>
        <v>1.3484589041095891</v>
      </c>
    </row>
    <row r="547" spans="12:16" ht="15" hidden="1" customHeight="1">
      <c r="L547" s="30">
        <f t="shared" si="52"/>
        <v>45905</v>
      </c>
      <c r="M547" s="31">
        <f t="shared" si="53"/>
        <v>0</v>
      </c>
      <c r="N547" s="31">
        <f t="shared" si="54"/>
        <v>16406.25</v>
      </c>
      <c r="O547" s="31">
        <f t="shared" si="55"/>
        <v>2.2474315068493151</v>
      </c>
      <c r="P547" s="31">
        <f t="shared" si="56"/>
        <v>1.3484589041095891</v>
      </c>
    </row>
    <row r="548" spans="12:16" ht="15" hidden="1" customHeight="1">
      <c r="L548" s="30">
        <f t="shared" si="52"/>
        <v>45906</v>
      </c>
      <c r="M548" s="31">
        <f t="shared" si="53"/>
        <v>0</v>
      </c>
      <c r="N548" s="31">
        <f t="shared" si="54"/>
        <v>16406.25</v>
      </c>
      <c r="O548" s="31">
        <f t="shared" si="55"/>
        <v>2.2474315068493151</v>
      </c>
      <c r="P548" s="31">
        <f t="shared" si="56"/>
        <v>1.3484589041095891</v>
      </c>
    </row>
    <row r="549" spans="12:16" ht="15" hidden="1" customHeight="1">
      <c r="L549" s="30">
        <f t="shared" si="52"/>
        <v>45907</v>
      </c>
      <c r="M549" s="31">
        <f t="shared" si="53"/>
        <v>0</v>
      </c>
      <c r="N549" s="31">
        <f t="shared" si="54"/>
        <v>16406.25</v>
      </c>
      <c r="O549" s="31">
        <f t="shared" si="55"/>
        <v>2.2474315068493151</v>
      </c>
      <c r="P549" s="31">
        <f t="shared" si="56"/>
        <v>1.3484589041095891</v>
      </c>
    </row>
    <row r="550" spans="12:16" ht="15" hidden="1" customHeight="1">
      <c r="L550" s="30">
        <f t="shared" si="52"/>
        <v>45908</v>
      </c>
      <c r="M550" s="31">
        <f t="shared" si="53"/>
        <v>0</v>
      </c>
      <c r="N550" s="31">
        <f t="shared" si="54"/>
        <v>16406.25</v>
      </c>
      <c r="O550" s="31">
        <f t="shared" si="55"/>
        <v>2.2474315068493151</v>
      </c>
      <c r="P550" s="31">
        <f t="shared" si="56"/>
        <v>1.3484589041095891</v>
      </c>
    </row>
    <row r="551" spans="12:16" ht="15" hidden="1" customHeight="1">
      <c r="L551" s="30">
        <f t="shared" si="52"/>
        <v>45909</v>
      </c>
      <c r="M551" s="31">
        <f t="shared" si="53"/>
        <v>0</v>
      </c>
      <c r="N551" s="31">
        <f t="shared" si="54"/>
        <v>16406.25</v>
      </c>
      <c r="O551" s="31">
        <f t="shared" si="55"/>
        <v>2.2474315068493151</v>
      </c>
      <c r="P551" s="31">
        <f t="shared" si="56"/>
        <v>1.3484589041095891</v>
      </c>
    </row>
    <row r="552" spans="12:16" ht="15" hidden="1" customHeight="1">
      <c r="L552" s="30">
        <f t="shared" si="52"/>
        <v>45910</v>
      </c>
      <c r="M552" s="31">
        <f t="shared" si="53"/>
        <v>0</v>
      </c>
      <c r="N552" s="31">
        <f t="shared" si="54"/>
        <v>16406.25</v>
      </c>
      <c r="O552" s="31">
        <f t="shared" si="55"/>
        <v>2.2474315068493151</v>
      </c>
      <c r="P552" s="31">
        <f t="shared" si="56"/>
        <v>1.3484589041095891</v>
      </c>
    </row>
    <row r="553" spans="12:16" ht="15" hidden="1" customHeight="1">
      <c r="L553" s="30">
        <f t="shared" si="52"/>
        <v>45911</v>
      </c>
      <c r="M553" s="31">
        <f t="shared" si="53"/>
        <v>0</v>
      </c>
      <c r="N553" s="31">
        <f t="shared" si="54"/>
        <v>16406.25</v>
      </c>
      <c r="O553" s="31">
        <f t="shared" si="55"/>
        <v>2.2474315068493151</v>
      </c>
      <c r="P553" s="31">
        <f t="shared" si="56"/>
        <v>1.3484589041095891</v>
      </c>
    </row>
    <row r="554" spans="12:16" ht="15" hidden="1" customHeight="1">
      <c r="L554" s="30">
        <f t="shared" si="52"/>
        <v>45912</v>
      </c>
      <c r="M554" s="31">
        <f t="shared" si="53"/>
        <v>0</v>
      </c>
      <c r="N554" s="31">
        <f t="shared" si="54"/>
        <v>16406.25</v>
      </c>
      <c r="O554" s="31">
        <f t="shared" si="55"/>
        <v>2.2474315068493151</v>
      </c>
      <c r="P554" s="31">
        <f t="shared" si="56"/>
        <v>1.3484589041095891</v>
      </c>
    </row>
    <row r="555" spans="12:16" ht="15" hidden="1" customHeight="1">
      <c r="L555" s="30">
        <f t="shared" si="52"/>
        <v>45913</v>
      </c>
      <c r="M555" s="31">
        <f t="shared" si="53"/>
        <v>0</v>
      </c>
      <c r="N555" s="31">
        <f t="shared" si="54"/>
        <v>16406.25</v>
      </c>
      <c r="O555" s="31">
        <f t="shared" si="55"/>
        <v>2.2474315068493151</v>
      </c>
      <c r="P555" s="31">
        <f t="shared" si="56"/>
        <v>1.3484589041095891</v>
      </c>
    </row>
    <row r="556" spans="12:16" ht="15" hidden="1" customHeight="1">
      <c r="L556" s="30">
        <f t="shared" si="52"/>
        <v>45914</v>
      </c>
      <c r="M556" s="31">
        <f t="shared" si="53"/>
        <v>0</v>
      </c>
      <c r="N556" s="31">
        <f t="shared" si="54"/>
        <v>16406.25</v>
      </c>
      <c r="O556" s="31">
        <f t="shared" si="55"/>
        <v>2.2474315068493151</v>
      </c>
      <c r="P556" s="31">
        <f t="shared" si="56"/>
        <v>1.3484589041095891</v>
      </c>
    </row>
    <row r="557" spans="12:16" ht="15" hidden="1" customHeight="1">
      <c r="L557" s="30">
        <f t="shared" si="52"/>
        <v>45915</v>
      </c>
      <c r="M557" s="31">
        <f t="shared" si="53"/>
        <v>0</v>
      </c>
      <c r="N557" s="31">
        <f t="shared" si="54"/>
        <v>16406.25</v>
      </c>
      <c r="O557" s="31">
        <f t="shared" si="55"/>
        <v>2.2474315068493151</v>
      </c>
      <c r="P557" s="31">
        <f t="shared" si="56"/>
        <v>1.3484589041095891</v>
      </c>
    </row>
    <row r="558" spans="12:16" ht="15" hidden="1" customHeight="1">
      <c r="L558" s="30">
        <f t="shared" si="52"/>
        <v>45916</v>
      </c>
      <c r="M558" s="31">
        <f t="shared" si="53"/>
        <v>0</v>
      </c>
      <c r="N558" s="31">
        <f t="shared" si="54"/>
        <v>16406.25</v>
      </c>
      <c r="O558" s="31">
        <f t="shared" si="55"/>
        <v>2.2474315068493151</v>
      </c>
      <c r="P558" s="31">
        <f t="shared" si="56"/>
        <v>1.3484589041095891</v>
      </c>
    </row>
    <row r="559" spans="12:16" ht="15" hidden="1" customHeight="1">
      <c r="L559" s="30">
        <f t="shared" si="52"/>
        <v>45917</v>
      </c>
      <c r="M559" s="31">
        <f t="shared" si="53"/>
        <v>0</v>
      </c>
      <c r="N559" s="31">
        <f t="shared" si="54"/>
        <v>16406.25</v>
      </c>
      <c r="O559" s="31">
        <f t="shared" si="55"/>
        <v>2.2474315068493151</v>
      </c>
      <c r="P559" s="31">
        <f t="shared" si="56"/>
        <v>1.3484589041095891</v>
      </c>
    </row>
    <row r="560" spans="12:16" ht="15" hidden="1" customHeight="1">
      <c r="L560" s="30">
        <f t="shared" si="52"/>
        <v>45918</v>
      </c>
      <c r="M560" s="31">
        <f t="shared" si="53"/>
        <v>0</v>
      </c>
      <c r="N560" s="31">
        <f t="shared" si="54"/>
        <v>16406.25</v>
      </c>
      <c r="O560" s="31">
        <f t="shared" si="55"/>
        <v>2.2474315068493151</v>
      </c>
      <c r="P560" s="31">
        <f t="shared" si="56"/>
        <v>1.3484589041095891</v>
      </c>
    </row>
    <row r="561" spans="12:16" ht="15" hidden="1" customHeight="1">
      <c r="L561" s="30">
        <f t="shared" si="52"/>
        <v>45919</v>
      </c>
      <c r="M561" s="31">
        <f t="shared" si="53"/>
        <v>0</v>
      </c>
      <c r="N561" s="31">
        <f t="shared" si="54"/>
        <v>16406.25</v>
      </c>
      <c r="O561" s="31">
        <f t="shared" si="55"/>
        <v>2.2474315068493151</v>
      </c>
      <c r="P561" s="31">
        <f t="shared" si="56"/>
        <v>1.3484589041095891</v>
      </c>
    </row>
    <row r="562" spans="12:16" ht="15" hidden="1" customHeight="1">
      <c r="L562" s="30">
        <f t="shared" si="52"/>
        <v>45920</v>
      </c>
      <c r="M562" s="31">
        <f t="shared" si="53"/>
        <v>0</v>
      </c>
      <c r="N562" s="31">
        <f t="shared" si="54"/>
        <v>16406.25</v>
      </c>
      <c r="O562" s="31">
        <f t="shared" si="55"/>
        <v>2.2474315068493151</v>
      </c>
      <c r="P562" s="31">
        <f t="shared" si="56"/>
        <v>1.3484589041095891</v>
      </c>
    </row>
    <row r="563" spans="12:16" ht="15" hidden="1" customHeight="1">
      <c r="L563" s="30">
        <f t="shared" si="52"/>
        <v>45921</v>
      </c>
      <c r="M563" s="31">
        <f t="shared" si="53"/>
        <v>0</v>
      </c>
      <c r="N563" s="31">
        <f t="shared" si="54"/>
        <v>16406.25</v>
      </c>
      <c r="O563" s="31">
        <f t="shared" si="55"/>
        <v>2.2474315068493151</v>
      </c>
      <c r="P563" s="31">
        <f t="shared" si="56"/>
        <v>1.3484589041095891</v>
      </c>
    </row>
    <row r="564" spans="12:16" ht="15" hidden="1" customHeight="1">
      <c r="L564" s="30">
        <f t="shared" si="52"/>
        <v>45922</v>
      </c>
      <c r="M564" s="31">
        <f t="shared" si="53"/>
        <v>0</v>
      </c>
      <c r="N564" s="31">
        <f t="shared" si="54"/>
        <v>16406.25</v>
      </c>
      <c r="O564" s="31">
        <f t="shared" si="55"/>
        <v>2.2474315068493151</v>
      </c>
      <c r="P564" s="31">
        <f t="shared" si="56"/>
        <v>1.3484589041095891</v>
      </c>
    </row>
    <row r="565" spans="12:16" ht="15" hidden="1" customHeight="1">
      <c r="L565" s="30">
        <f t="shared" si="52"/>
        <v>45923</v>
      </c>
      <c r="M565" s="31">
        <f t="shared" si="53"/>
        <v>0</v>
      </c>
      <c r="N565" s="31">
        <f t="shared" si="54"/>
        <v>16406.25</v>
      </c>
      <c r="O565" s="31">
        <f t="shared" si="55"/>
        <v>2.2474315068493151</v>
      </c>
      <c r="P565" s="31">
        <f t="shared" si="56"/>
        <v>1.3484589041095891</v>
      </c>
    </row>
    <row r="566" spans="12:16" ht="15" hidden="1" customHeight="1">
      <c r="L566" s="30">
        <f t="shared" si="52"/>
        <v>45924</v>
      </c>
      <c r="M566" s="31">
        <f t="shared" si="53"/>
        <v>0</v>
      </c>
      <c r="N566" s="31">
        <f t="shared" si="54"/>
        <v>16406.25</v>
      </c>
      <c r="O566" s="31">
        <f t="shared" si="55"/>
        <v>2.2474315068493151</v>
      </c>
      <c r="P566" s="31">
        <f t="shared" si="56"/>
        <v>1.3484589041095891</v>
      </c>
    </row>
    <row r="567" spans="12:16" ht="15" hidden="1" customHeight="1">
      <c r="L567" s="30">
        <f t="shared" si="52"/>
        <v>45925</v>
      </c>
      <c r="M567" s="31">
        <f t="shared" si="53"/>
        <v>0</v>
      </c>
      <c r="N567" s="31">
        <f t="shared" si="54"/>
        <v>16406.25</v>
      </c>
      <c r="O567" s="31">
        <f t="shared" si="55"/>
        <v>2.2474315068493151</v>
      </c>
      <c r="P567" s="31">
        <f t="shared" si="56"/>
        <v>1.3484589041095891</v>
      </c>
    </row>
    <row r="568" spans="12:16" ht="15" hidden="1" customHeight="1">
      <c r="L568" s="30">
        <f t="shared" si="52"/>
        <v>45926</v>
      </c>
      <c r="M568" s="31">
        <f t="shared" si="53"/>
        <v>0</v>
      </c>
      <c r="N568" s="31">
        <f t="shared" si="54"/>
        <v>16406.25</v>
      </c>
      <c r="O568" s="31">
        <f t="shared" si="55"/>
        <v>2.2474315068493151</v>
      </c>
      <c r="P568" s="31">
        <f t="shared" si="56"/>
        <v>1.3484589041095891</v>
      </c>
    </row>
    <row r="569" spans="12:16" ht="15" hidden="1" customHeight="1">
      <c r="L569" s="30">
        <f t="shared" si="52"/>
        <v>45927</v>
      </c>
      <c r="M569" s="31">
        <f t="shared" si="53"/>
        <v>0</v>
      </c>
      <c r="N569" s="31">
        <f t="shared" si="54"/>
        <v>16406.25</v>
      </c>
      <c r="O569" s="31">
        <f t="shared" si="55"/>
        <v>2.2474315068493151</v>
      </c>
      <c r="P569" s="31">
        <f t="shared" si="56"/>
        <v>1.3484589041095891</v>
      </c>
    </row>
    <row r="570" spans="12:16" ht="15" hidden="1" customHeight="1">
      <c r="L570" s="30">
        <f t="shared" si="52"/>
        <v>45928</v>
      </c>
      <c r="M570" s="31">
        <f t="shared" si="53"/>
        <v>0</v>
      </c>
      <c r="N570" s="31">
        <f t="shared" si="54"/>
        <v>16406.25</v>
      </c>
      <c r="O570" s="31">
        <f t="shared" si="55"/>
        <v>2.2474315068493151</v>
      </c>
      <c r="P570" s="31">
        <f t="shared" si="56"/>
        <v>1.3484589041095891</v>
      </c>
    </row>
    <row r="571" spans="12:16" ht="15" hidden="1" customHeight="1">
      <c r="L571" s="30">
        <f t="shared" si="52"/>
        <v>45929</v>
      </c>
      <c r="M571" s="31">
        <f t="shared" si="53"/>
        <v>0</v>
      </c>
      <c r="N571" s="31">
        <f t="shared" si="54"/>
        <v>16406.25</v>
      </c>
      <c r="O571" s="31">
        <f t="shared" si="55"/>
        <v>2.2474315068493151</v>
      </c>
      <c r="P571" s="31">
        <f t="shared" si="56"/>
        <v>1.3484589041095891</v>
      </c>
    </row>
    <row r="572" spans="12:16" ht="15" hidden="1" customHeight="1">
      <c r="L572" s="30">
        <f t="shared" si="52"/>
        <v>45930</v>
      </c>
      <c r="M572" s="31">
        <f t="shared" si="53"/>
        <v>1093.75</v>
      </c>
      <c r="N572" s="31">
        <f t="shared" si="54"/>
        <v>15312.5</v>
      </c>
      <c r="O572" s="31">
        <f t="shared" si="55"/>
        <v>2.2474315068493151</v>
      </c>
      <c r="P572" s="31">
        <f t="shared" si="56"/>
        <v>1.3484589041095891</v>
      </c>
    </row>
    <row r="573" spans="12:16" ht="15" hidden="1" customHeight="1">
      <c r="L573" s="30">
        <f t="shared" si="52"/>
        <v>45931</v>
      </c>
      <c r="M573" s="31">
        <f t="shared" si="53"/>
        <v>0</v>
      </c>
      <c r="N573" s="31">
        <f t="shared" si="54"/>
        <v>15312.5</v>
      </c>
      <c r="O573" s="31">
        <f t="shared" si="55"/>
        <v>2.0976027397260273</v>
      </c>
      <c r="P573" s="31">
        <f t="shared" si="56"/>
        <v>1.2585616438356164</v>
      </c>
    </row>
    <row r="574" spans="12:16" ht="15" hidden="1" customHeight="1">
      <c r="L574" s="30">
        <f t="shared" si="52"/>
        <v>45932</v>
      </c>
      <c r="M574" s="31">
        <f t="shared" si="53"/>
        <v>0</v>
      </c>
      <c r="N574" s="31">
        <f t="shared" si="54"/>
        <v>15312.5</v>
      </c>
      <c r="O574" s="31">
        <f t="shared" si="55"/>
        <v>2.0976027397260273</v>
      </c>
      <c r="P574" s="31">
        <f t="shared" si="56"/>
        <v>1.2585616438356164</v>
      </c>
    </row>
    <row r="575" spans="12:16" ht="15" hidden="1" customHeight="1">
      <c r="L575" s="30">
        <f t="shared" si="52"/>
        <v>45933</v>
      </c>
      <c r="M575" s="31">
        <f t="shared" si="53"/>
        <v>0</v>
      </c>
      <c r="N575" s="31">
        <f t="shared" si="54"/>
        <v>15312.5</v>
      </c>
      <c r="O575" s="31">
        <f t="shared" si="55"/>
        <v>2.0976027397260273</v>
      </c>
      <c r="P575" s="31">
        <f t="shared" si="56"/>
        <v>1.2585616438356164</v>
      </c>
    </row>
    <row r="576" spans="12:16" ht="15" hidden="1" customHeight="1">
      <c r="L576" s="30">
        <f t="shared" si="52"/>
        <v>45934</v>
      </c>
      <c r="M576" s="31">
        <f t="shared" si="53"/>
        <v>0</v>
      </c>
      <c r="N576" s="31">
        <f t="shared" si="54"/>
        <v>15312.5</v>
      </c>
      <c r="O576" s="31">
        <f t="shared" si="55"/>
        <v>2.0976027397260273</v>
      </c>
      <c r="P576" s="31">
        <f t="shared" si="56"/>
        <v>1.2585616438356164</v>
      </c>
    </row>
    <row r="577" spans="12:16" ht="15" hidden="1" customHeight="1">
      <c r="L577" s="30">
        <f t="shared" si="52"/>
        <v>45935</v>
      </c>
      <c r="M577" s="31">
        <f t="shared" si="53"/>
        <v>0</v>
      </c>
      <c r="N577" s="31">
        <f t="shared" si="54"/>
        <v>15312.5</v>
      </c>
      <c r="O577" s="31">
        <f t="shared" si="55"/>
        <v>2.0976027397260273</v>
      </c>
      <c r="P577" s="31">
        <f t="shared" si="56"/>
        <v>1.2585616438356164</v>
      </c>
    </row>
    <row r="578" spans="12:16" ht="15" hidden="1" customHeight="1">
      <c r="L578" s="30">
        <f t="shared" si="52"/>
        <v>45936</v>
      </c>
      <c r="M578" s="31">
        <f t="shared" si="53"/>
        <v>0</v>
      </c>
      <c r="N578" s="31">
        <f t="shared" si="54"/>
        <v>15312.5</v>
      </c>
      <c r="O578" s="31">
        <f t="shared" si="55"/>
        <v>2.0976027397260273</v>
      </c>
      <c r="P578" s="31">
        <f t="shared" si="56"/>
        <v>1.2585616438356164</v>
      </c>
    </row>
    <row r="579" spans="12:16" ht="15" hidden="1" customHeight="1">
      <c r="L579" s="30">
        <f t="shared" si="52"/>
        <v>45937</v>
      </c>
      <c r="M579" s="31">
        <f t="shared" si="53"/>
        <v>0</v>
      </c>
      <c r="N579" s="31">
        <f t="shared" si="54"/>
        <v>15312.5</v>
      </c>
      <c r="O579" s="31">
        <f t="shared" si="55"/>
        <v>2.0976027397260273</v>
      </c>
      <c r="P579" s="31">
        <f t="shared" si="56"/>
        <v>1.2585616438356164</v>
      </c>
    </row>
    <row r="580" spans="12:16" ht="15" hidden="1" customHeight="1">
      <c r="L580" s="30">
        <f t="shared" si="52"/>
        <v>45938</v>
      </c>
      <c r="M580" s="31">
        <f t="shared" si="53"/>
        <v>0</v>
      </c>
      <c r="N580" s="31">
        <f t="shared" si="54"/>
        <v>15312.5</v>
      </c>
      <c r="O580" s="31">
        <f t="shared" si="55"/>
        <v>2.0976027397260273</v>
      </c>
      <c r="P580" s="31">
        <f t="shared" si="56"/>
        <v>1.2585616438356164</v>
      </c>
    </row>
    <row r="581" spans="12:16" ht="15" hidden="1" customHeight="1">
      <c r="L581" s="30">
        <f t="shared" si="52"/>
        <v>45939</v>
      </c>
      <c r="M581" s="31">
        <f t="shared" si="53"/>
        <v>0</v>
      </c>
      <c r="N581" s="31">
        <f t="shared" si="54"/>
        <v>15312.5</v>
      </c>
      <c r="O581" s="31">
        <f t="shared" si="55"/>
        <v>2.0976027397260273</v>
      </c>
      <c r="P581" s="31">
        <f t="shared" si="56"/>
        <v>1.2585616438356164</v>
      </c>
    </row>
    <row r="582" spans="12:16" ht="15" hidden="1" customHeight="1">
      <c r="L582" s="30">
        <f t="shared" si="52"/>
        <v>45940</v>
      </c>
      <c r="M582" s="31">
        <f t="shared" si="53"/>
        <v>0</v>
      </c>
      <c r="N582" s="31">
        <f t="shared" si="54"/>
        <v>15312.5</v>
      </c>
      <c r="O582" s="31">
        <f t="shared" si="55"/>
        <v>2.0976027397260273</v>
      </c>
      <c r="P582" s="31">
        <f t="shared" si="56"/>
        <v>1.2585616438356164</v>
      </c>
    </row>
    <row r="583" spans="12:16" ht="15" hidden="1" customHeight="1">
      <c r="L583" s="30">
        <f t="shared" si="52"/>
        <v>45941</v>
      </c>
      <c r="M583" s="31">
        <f t="shared" si="53"/>
        <v>0</v>
      </c>
      <c r="N583" s="31">
        <f t="shared" si="54"/>
        <v>15312.5</v>
      </c>
      <c r="O583" s="31">
        <f t="shared" si="55"/>
        <v>2.0976027397260273</v>
      </c>
      <c r="P583" s="31">
        <f t="shared" si="56"/>
        <v>1.2585616438356164</v>
      </c>
    </row>
    <row r="584" spans="12:16" ht="15" hidden="1" customHeight="1">
      <c r="L584" s="30">
        <f t="shared" si="52"/>
        <v>45942</v>
      </c>
      <c r="M584" s="31">
        <f t="shared" si="53"/>
        <v>0</v>
      </c>
      <c r="N584" s="31">
        <f t="shared" si="54"/>
        <v>15312.5</v>
      </c>
      <c r="O584" s="31">
        <f t="shared" si="55"/>
        <v>2.0976027397260273</v>
      </c>
      <c r="P584" s="31">
        <f t="shared" si="56"/>
        <v>1.2585616438356164</v>
      </c>
    </row>
    <row r="585" spans="12:16" ht="15" hidden="1" customHeight="1">
      <c r="L585" s="30">
        <f t="shared" si="52"/>
        <v>45943</v>
      </c>
      <c r="M585" s="31">
        <f t="shared" si="53"/>
        <v>0</v>
      </c>
      <c r="N585" s="31">
        <f t="shared" si="54"/>
        <v>15312.5</v>
      </c>
      <c r="O585" s="31">
        <f t="shared" si="55"/>
        <v>2.0976027397260273</v>
      </c>
      <c r="P585" s="31">
        <f t="shared" si="56"/>
        <v>1.2585616438356164</v>
      </c>
    </row>
    <row r="586" spans="12:16" ht="15" hidden="1" customHeight="1">
      <c r="L586" s="30">
        <f t="shared" si="52"/>
        <v>45944</v>
      </c>
      <c r="M586" s="31">
        <f t="shared" si="53"/>
        <v>0</v>
      </c>
      <c r="N586" s="31">
        <f t="shared" si="54"/>
        <v>15312.5</v>
      </c>
      <c r="O586" s="31">
        <f t="shared" si="55"/>
        <v>2.0976027397260273</v>
      </c>
      <c r="P586" s="31">
        <f t="shared" si="56"/>
        <v>1.2585616438356164</v>
      </c>
    </row>
    <row r="587" spans="12:16" ht="15" hidden="1" customHeight="1">
      <c r="L587" s="30">
        <f t="shared" si="52"/>
        <v>45945</v>
      </c>
      <c r="M587" s="31">
        <f t="shared" si="53"/>
        <v>0</v>
      </c>
      <c r="N587" s="31">
        <f t="shared" si="54"/>
        <v>15312.5</v>
      </c>
      <c r="O587" s="31">
        <f t="shared" si="55"/>
        <v>2.0976027397260273</v>
      </c>
      <c r="P587" s="31">
        <f t="shared" si="56"/>
        <v>1.2585616438356164</v>
      </c>
    </row>
    <row r="588" spans="12:16" ht="15" hidden="1" customHeight="1">
      <c r="L588" s="30">
        <f t="shared" si="52"/>
        <v>45946</v>
      </c>
      <c r="M588" s="31">
        <f t="shared" si="53"/>
        <v>0</v>
      </c>
      <c r="N588" s="31">
        <f t="shared" si="54"/>
        <v>15312.5</v>
      </c>
      <c r="O588" s="31">
        <f t="shared" si="55"/>
        <v>2.0976027397260273</v>
      </c>
      <c r="P588" s="31">
        <f t="shared" si="56"/>
        <v>1.2585616438356164</v>
      </c>
    </row>
    <row r="589" spans="12:16" ht="15" hidden="1" customHeight="1">
      <c r="L589" s="30">
        <f t="shared" si="52"/>
        <v>45947</v>
      </c>
      <c r="M589" s="31">
        <f t="shared" si="53"/>
        <v>0</v>
      </c>
      <c r="N589" s="31">
        <f t="shared" si="54"/>
        <v>15312.5</v>
      </c>
      <c r="O589" s="31">
        <f t="shared" si="55"/>
        <v>2.0976027397260273</v>
      </c>
      <c r="P589" s="31">
        <f t="shared" si="56"/>
        <v>1.2585616438356164</v>
      </c>
    </row>
    <row r="590" spans="12:16" ht="15" hidden="1" customHeight="1">
      <c r="L590" s="30">
        <f t="shared" si="52"/>
        <v>45948</v>
      </c>
      <c r="M590" s="31">
        <f t="shared" si="53"/>
        <v>0</v>
      </c>
      <c r="N590" s="31">
        <f t="shared" si="54"/>
        <v>15312.5</v>
      </c>
      <c r="O590" s="31">
        <f t="shared" si="55"/>
        <v>2.0976027397260273</v>
      </c>
      <c r="P590" s="31">
        <f t="shared" si="56"/>
        <v>1.2585616438356164</v>
      </c>
    </row>
    <row r="591" spans="12:16" ht="15" hidden="1" customHeight="1">
      <c r="L591" s="30">
        <f t="shared" si="52"/>
        <v>45949</v>
      </c>
      <c r="M591" s="31">
        <f t="shared" si="53"/>
        <v>0</v>
      </c>
      <c r="N591" s="31">
        <f t="shared" si="54"/>
        <v>15312.5</v>
      </c>
      <c r="O591" s="31">
        <f t="shared" si="55"/>
        <v>2.0976027397260273</v>
      </c>
      <c r="P591" s="31">
        <f t="shared" si="56"/>
        <v>1.2585616438356164</v>
      </c>
    </row>
    <row r="592" spans="12:16" ht="15" hidden="1" customHeight="1">
      <c r="L592" s="30">
        <f t="shared" si="52"/>
        <v>45950</v>
      </c>
      <c r="M592" s="31">
        <f t="shared" si="53"/>
        <v>0</v>
      </c>
      <c r="N592" s="31">
        <f t="shared" si="54"/>
        <v>15312.5</v>
      </c>
      <c r="O592" s="31">
        <f t="shared" si="55"/>
        <v>2.0976027397260273</v>
      </c>
      <c r="P592" s="31">
        <f t="shared" si="56"/>
        <v>1.2585616438356164</v>
      </c>
    </row>
    <row r="593" spans="12:16" ht="15" hidden="1" customHeight="1">
      <c r="L593" s="30">
        <f t="shared" si="52"/>
        <v>45951</v>
      </c>
      <c r="M593" s="31">
        <f t="shared" si="53"/>
        <v>0</v>
      </c>
      <c r="N593" s="31">
        <f t="shared" si="54"/>
        <v>15312.5</v>
      </c>
      <c r="O593" s="31">
        <f t="shared" si="55"/>
        <v>2.0976027397260273</v>
      </c>
      <c r="P593" s="31">
        <f t="shared" si="56"/>
        <v>1.2585616438356164</v>
      </c>
    </row>
    <row r="594" spans="12:16" ht="15" hidden="1" customHeight="1">
      <c r="L594" s="30">
        <f t="shared" si="52"/>
        <v>45952</v>
      </c>
      <c r="M594" s="31">
        <f t="shared" si="53"/>
        <v>0</v>
      </c>
      <c r="N594" s="31">
        <f t="shared" si="54"/>
        <v>15312.5</v>
      </c>
      <c r="O594" s="31">
        <f t="shared" si="55"/>
        <v>2.0976027397260273</v>
      </c>
      <c r="P594" s="31">
        <f t="shared" si="56"/>
        <v>1.2585616438356164</v>
      </c>
    </row>
    <row r="595" spans="12:16" ht="15" hidden="1" customHeight="1">
      <c r="L595" s="30">
        <f t="shared" si="52"/>
        <v>45953</v>
      </c>
      <c r="M595" s="31">
        <f t="shared" si="53"/>
        <v>0</v>
      </c>
      <c r="N595" s="31">
        <f t="shared" si="54"/>
        <v>15312.5</v>
      </c>
      <c r="O595" s="31">
        <f t="shared" si="55"/>
        <v>2.0976027397260273</v>
      </c>
      <c r="P595" s="31">
        <f t="shared" si="56"/>
        <v>1.2585616438356164</v>
      </c>
    </row>
    <row r="596" spans="12:16" ht="15" hidden="1" customHeight="1">
      <c r="L596" s="30">
        <f t="shared" si="52"/>
        <v>45954</v>
      </c>
      <c r="M596" s="31">
        <f t="shared" si="53"/>
        <v>0</v>
      </c>
      <c r="N596" s="31">
        <f t="shared" si="54"/>
        <v>15312.5</v>
      </c>
      <c r="O596" s="31">
        <f t="shared" si="55"/>
        <v>2.0976027397260273</v>
      </c>
      <c r="P596" s="31">
        <f t="shared" si="56"/>
        <v>1.2585616438356164</v>
      </c>
    </row>
    <row r="597" spans="12:16" ht="15" hidden="1" customHeight="1">
      <c r="L597" s="30">
        <f t="shared" si="52"/>
        <v>45955</v>
      </c>
      <c r="M597" s="31">
        <f t="shared" si="53"/>
        <v>0</v>
      </c>
      <c r="N597" s="31">
        <f t="shared" si="54"/>
        <v>15312.5</v>
      </c>
      <c r="O597" s="31">
        <f t="shared" si="55"/>
        <v>2.0976027397260273</v>
      </c>
      <c r="P597" s="31">
        <f t="shared" si="56"/>
        <v>1.2585616438356164</v>
      </c>
    </row>
    <row r="598" spans="12:16" ht="15" hidden="1" customHeight="1">
      <c r="L598" s="30">
        <f t="shared" si="52"/>
        <v>45956</v>
      </c>
      <c r="M598" s="31">
        <f t="shared" si="53"/>
        <v>0</v>
      </c>
      <c r="N598" s="31">
        <f t="shared" si="54"/>
        <v>15312.5</v>
      </c>
      <c r="O598" s="31">
        <f t="shared" si="55"/>
        <v>2.0976027397260273</v>
      </c>
      <c r="P598" s="31">
        <f t="shared" si="56"/>
        <v>1.2585616438356164</v>
      </c>
    </row>
    <row r="599" spans="12:16" ht="15" hidden="1" customHeight="1">
      <c r="L599" s="30">
        <f t="shared" si="52"/>
        <v>45957</v>
      </c>
      <c r="M599" s="31">
        <f t="shared" si="53"/>
        <v>0</v>
      </c>
      <c r="N599" s="31">
        <f t="shared" si="54"/>
        <v>15312.5</v>
      </c>
      <c r="O599" s="31">
        <f t="shared" si="55"/>
        <v>2.0976027397260273</v>
      </c>
      <c r="P599" s="31">
        <f t="shared" si="56"/>
        <v>1.2585616438356164</v>
      </c>
    </row>
    <row r="600" spans="12:16" ht="15" hidden="1" customHeight="1">
      <c r="L600" s="30">
        <f t="shared" ref="L600:L663" si="57">IFERROR(IF(MAX(L599+1,Дата_получения_Займа+1)&gt;Дата_погашения_Займа,"-",MAX(L599+1,Дата_получения_Займа+1)),"-")</f>
        <v>45958</v>
      </c>
      <c r="M600" s="31">
        <f t="shared" ref="M600:M663" si="58">IFERROR(VLOOKUP(L600,$B$24:$E$52,4,FALSE),0)</f>
        <v>0</v>
      </c>
      <c r="N600" s="31">
        <f t="shared" ref="N600:N663" si="59">IF(ISNUMBER(N599),N599-M600,$E$13)</f>
        <v>15312.5</v>
      </c>
      <c r="O600" s="31">
        <f t="shared" ref="O600:O663" si="60">IFERROR(IF(ISNUMBER(N599),N599,$E$13)*IF(L600&gt;=$J$14,$E$18,$E$17)/IF(MOD(YEAR(L600),4),365,366)*IF(ISBLANK(L599),L600-$E$15,L600-L599),0)</f>
        <v>2.0976027397260273</v>
      </c>
      <c r="P600" s="31">
        <f t="shared" ref="P600:P663" si="61">IFERROR(IF(ISNUMBER(N599),N599,$E$13)*3%/IF(MOD(YEAR(L600),4),365,366)*IF(ISBLANK(L599),(L600-$E$15),L600-L599),0)</f>
        <v>1.2585616438356164</v>
      </c>
    </row>
    <row r="601" spans="12:16" ht="15" hidden="1" customHeight="1">
      <c r="L601" s="30">
        <f t="shared" si="57"/>
        <v>45959</v>
      </c>
      <c r="M601" s="31">
        <f t="shared" si="58"/>
        <v>0</v>
      </c>
      <c r="N601" s="31">
        <f t="shared" si="59"/>
        <v>15312.5</v>
      </c>
      <c r="O601" s="31">
        <f t="shared" si="60"/>
        <v>2.0976027397260273</v>
      </c>
      <c r="P601" s="31">
        <f t="shared" si="61"/>
        <v>1.2585616438356164</v>
      </c>
    </row>
    <row r="602" spans="12:16" ht="15" hidden="1" customHeight="1">
      <c r="L602" s="30">
        <f t="shared" si="57"/>
        <v>45960</v>
      </c>
      <c r="M602" s="31">
        <f t="shared" si="58"/>
        <v>0</v>
      </c>
      <c r="N602" s="31">
        <f t="shared" si="59"/>
        <v>15312.5</v>
      </c>
      <c r="O602" s="31">
        <f t="shared" si="60"/>
        <v>2.0976027397260273</v>
      </c>
      <c r="P602" s="31">
        <f t="shared" si="61"/>
        <v>1.2585616438356164</v>
      </c>
    </row>
    <row r="603" spans="12:16" ht="15" hidden="1" customHeight="1">
      <c r="L603" s="30">
        <f t="shared" si="57"/>
        <v>45961</v>
      </c>
      <c r="M603" s="31">
        <f t="shared" si="58"/>
        <v>0</v>
      </c>
      <c r="N603" s="31">
        <f t="shared" si="59"/>
        <v>15312.5</v>
      </c>
      <c r="O603" s="31">
        <f t="shared" si="60"/>
        <v>2.0976027397260273</v>
      </c>
      <c r="P603" s="31">
        <f t="shared" si="61"/>
        <v>1.2585616438356164</v>
      </c>
    </row>
    <row r="604" spans="12:16" ht="15" hidden="1" customHeight="1">
      <c r="L604" s="30">
        <f t="shared" si="57"/>
        <v>45962</v>
      </c>
      <c r="M604" s="31">
        <f t="shared" si="58"/>
        <v>0</v>
      </c>
      <c r="N604" s="31">
        <f t="shared" si="59"/>
        <v>15312.5</v>
      </c>
      <c r="O604" s="31">
        <f t="shared" si="60"/>
        <v>2.0976027397260273</v>
      </c>
      <c r="P604" s="31">
        <f t="shared" si="61"/>
        <v>1.2585616438356164</v>
      </c>
    </row>
    <row r="605" spans="12:16" ht="15" hidden="1" customHeight="1">
      <c r="L605" s="30">
        <f t="shared" si="57"/>
        <v>45963</v>
      </c>
      <c r="M605" s="31">
        <f t="shared" si="58"/>
        <v>0</v>
      </c>
      <c r="N605" s="31">
        <f t="shared" si="59"/>
        <v>15312.5</v>
      </c>
      <c r="O605" s="31">
        <f t="shared" si="60"/>
        <v>2.0976027397260273</v>
      </c>
      <c r="P605" s="31">
        <f t="shared" si="61"/>
        <v>1.2585616438356164</v>
      </c>
    </row>
    <row r="606" spans="12:16" ht="15" hidden="1" customHeight="1">
      <c r="L606" s="30">
        <f t="shared" si="57"/>
        <v>45964</v>
      </c>
      <c r="M606" s="31">
        <f t="shared" si="58"/>
        <v>0</v>
      </c>
      <c r="N606" s="31">
        <f t="shared" si="59"/>
        <v>15312.5</v>
      </c>
      <c r="O606" s="31">
        <f t="shared" si="60"/>
        <v>2.0976027397260273</v>
      </c>
      <c r="P606" s="31">
        <f t="shared" si="61"/>
        <v>1.2585616438356164</v>
      </c>
    </row>
    <row r="607" spans="12:16" ht="15" hidden="1" customHeight="1">
      <c r="L607" s="30">
        <f t="shared" si="57"/>
        <v>45965</v>
      </c>
      <c r="M607" s="31">
        <f t="shared" si="58"/>
        <v>0</v>
      </c>
      <c r="N607" s="31">
        <f t="shared" si="59"/>
        <v>15312.5</v>
      </c>
      <c r="O607" s="31">
        <f t="shared" si="60"/>
        <v>2.0976027397260273</v>
      </c>
      <c r="P607" s="31">
        <f t="shared" si="61"/>
        <v>1.2585616438356164</v>
      </c>
    </row>
    <row r="608" spans="12:16" ht="15" hidden="1" customHeight="1">
      <c r="L608" s="30">
        <f t="shared" si="57"/>
        <v>45966</v>
      </c>
      <c r="M608" s="31">
        <f t="shared" si="58"/>
        <v>0</v>
      </c>
      <c r="N608" s="31">
        <f t="shared" si="59"/>
        <v>15312.5</v>
      </c>
      <c r="O608" s="31">
        <f t="shared" si="60"/>
        <v>2.0976027397260273</v>
      </c>
      <c r="P608" s="31">
        <f t="shared" si="61"/>
        <v>1.2585616438356164</v>
      </c>
    </row>
    <row r="609" spans="12:16" ht="15" hidden="1" customHeight="1">
      <c r="L609" s="30">
        <f t="shared" si="57"/>
        <v>45967</v>
      </c>
      <c r="M609" s="31">
        <f t="shared" si="58"/>
        <v>0</v>
      </c>
      <c r="N609" s="31">
        <f t="shared" si="59"/>
        <v>15312.5</v>
      </c>
      <c r="O609" s="31">
        <f t="shared" si="60"/>
        <v>2.0976027397260273</v>
      </c>
      <c r="P609" s="31">
        <f t="shared" si="61"/>
        <v>1.2585616438356164</v>
      </c>
    </row>
    <row r="610" spans="12:16" ht="15" hidden="1" customHeight="1">
      <c r="L610" s="30">
        <f t="shared" si="57"/>
        <v>45968</v>
      </c>
      <c r="M610" s="31">
        <f t="shared" si="58"/>
        <v>0</v>
      </c>
      <c r="N610" s="31">
        <f t="shared" si="59"/>
        <v>15312.5</v>
      </c>
      <c r="O610" s="31">
        <f t="shared" si="60"/>
        <v>2.0976027397260273</v>
      </c>
      <c r="P610" s="31">
        <f t="shared" si="61"/>
        <v>1.2585616438356164</v>
      </c>
    </row>
    <row r="611" spans="12:16" ht="15" hidden="1" customHeight="1">
      <c r="L611" s="30">
        <f t="shared" si="57"/>
        <v>45969</v>
      </c>
      <c r="M611" s="31">
        <f t="shared" si="58"/>
        <v>0</v>
      </c>
      <c r="N611" s="31">
        <f t="shared" si="59"/>
        <v>15312.5</v>
      </c>
      <c r="O611" s="31">
        <f t="shared" si="60"/>
        <v>2.0976027397260273</v>
      </c>
      <c r="P611" s="31">
        <f t="shared" si="61"/>
        <v>1.2585616438356164</v>
      </c>
    </row>
    <row r="612" spans="12:16" ht="15" hidden="1" customHeight="1">
      <c r="L612" s="30">
        <f t="shared" si="57"/>
        <v>45970</v>
      </c>
      <c r="M612" s="31">
        <f t="shared" si="58"/>
        <v>0</v>
      </c>
      <c r="N612" s="31">
        <f t="shared" si="59"/>
        <v>15312.5</v>
      </c>
      <c r="O612" s="31">
        <f t="shared" si="60"/>
        <v>2.0976027397260273</v>
      </c>
      <c r="P612" s="31">
        <f t="shared" si="61"/>
        <v>1.2585616438356164</v>
      </c>
    </row>
    <row r="613" spans="12:16" ht="15" hidden="1" customHeight="1">
      <c r="L613" s="30">
        <f t="shared" si="57"/>
        <v>45971</v>
      </c>
      <c r="M613" s="31">
        <f t="shared" si="58"/>
        <v>0</v>
      </c>
      <c r="N613" s="31">
        <f t="shared" si="59"/>
        <v>15312.5</v>
      </c>
      <c r="O613" s="31">
        <f t="shared" si="60"/>
        <v>2.0976027397260273</v>
      </c>
      <c r="P613" s="31">
        <f t="shared" si="61"/>
        <v>1.2585616438356164</v>
      </c>
    </row>
    <row r="614" spans="12:16" ht="15" hidden="1" customHeight="1">
      <c r="L614" s="30">
        <f t="shared" si="57"/>
        <v>45972</v>
      </c>
      <c r="M614" s="31">
        <f t="shared" si="58"/>
        <v>0</v>
      </c>
      <c r="N614" s="31">
        <f t="shared" si="59"/>
        <v>15312.5</v>
      </c>
      <c r="O614" s="31">
        <f t="shared" si="60"/>
        <v>2.0976027397260273</v>
      </c>
      <c r="P614" s="31">
        <f t="shared" si="61"/>
        <v>1.2585616438356164</v>
      </c>
    </row>
    <row r="615" spans="12:16" ht="15" hidden="1" customHeight="1">
      <c r="L615" s="30">
        <f t="shared" si="57"/>
        <v>45973</v>
      </c>
      <c r="M615" s="31">
        <f t="shared" si="58"/>
        <v>0</v>
      </c>
      <c r="N615" s="31">
        <f t="shared" si="59"/>
        <v>15312.5</v>
      </c>
      <c r="O615" s="31">
        <f t="shared" si="60"/>
        <v>2.0976027397260273</v>
      </c>
      <c r="P615" s="31">
        <f t="shared" si="61"/>
        <v>1.2585616438356164</v>
      </c>
    </row>
    <row r="616" spans="12:16" ht="15" hidden="1" customHeight="1">
      <c r="L616" s="30">
        <f t="shared" si="57"/>
        <v>45974</v>
      </c>
      <c r="M616" s="31">
        <f t="shared" si="58"/>
        <v>0</v>
      </c>
      <c r="N616" s="31">
        <f t="shared" si="59"/>
        <v>15312.5</v>
      </c>
      <c r="O616" s="31">
        <f t="shared" si="60"/>
        <v>2.0976027397260273</v>
      </c>
      <c r="P616" s="31">
        <f t="shared" si="61"/>
        <v>1.2585616438356164</v>
      </c>
    </row>
    <row r="617" spans="12:16" ht="15" hidden="1" customHeight="1">
      <c r="L617" s="30">
        <f t="shared" si="57"/>
        <v>45975</v>
      </c>
      <c r="M617" s="31">
        <f t="shared" si="58"/>
        <v>0</v>
      </c>
      <c r="N617" s="31">
        <f t="shared" si="59"/>
        <v>15312.5</v>
      </c>
      <c r="O617" s="31">
        <f t="shared" si="60"/>
        <v>2.0976027397260273</v>
      </c>
      <c r="P617" s="31">
        <f t="shared" si="61"/>
        <v>1.2585616438356164</v>
      </c>
    </row>
    <row r="618" spans="12:16" ht="15" hidden="1" customHeight="1">
      <c r="L618" s="30">
        <f t="shared" si="57"/>
        <v>45976</v>
      </c>
      <c r="M618" s="31">
        <f t="shared" si="58"/>
        <v>0</v>
      </c>
      <c r="N618" s="31">
        <f t="shared" si="59"/>
        <v>15312.5</v>
      </c>
      <c r="O618" s="31">
        <f t="shared" si="60"/>
        <v>2.0976027397260273</v>
      </c>
      <c r="P618" s="31">
        <f t="shared" si="61"/>
        <v>1.2585616438356164</v>
      </c>
    </row>
    <row r="619" spans="12:16" ht="15" hidden="1" customHeight="1">
      <c r="L619" s="30">
        <f t="shared" si="57"/>
        <v>45977</v>
      </c>
      <c r="M619" s="31">
        <f t="shared" si="58"/>
        <v>0</v>
      </c>
      <c r="N619" s="31">
        <f t="shared" si="59"/>
        <v>15312.5</v>
      </c>
      <c r="O619" s="31">
        <f t="shared" si="60"/>
        <v>2.0976027397260273</v>
      </c>
      <c r="P619" s="31">
        <f t="shared" si="61"/>
        <v>1.2585616438356164</v>
      </c>
    </row>
    <row r="620" spans="12:16" ht="15" hidden="1" customHeight="1">
      <c r="L620" s="30">
        <f t="shared" si="57"/>
        <v>45978</v>
      </c>
      <c r="M620" s="31">
        <f t="shared" si="58"/>
        <v>0</v>
      </c>
      <c r="N620" s="31">
        <f t="shared" si="59"/>
        <v>15312.5</v>
      </c>
      <c r="O620" s="31">
        <f t="shared" si="60"/>
        <v>2.0976027397260273</v>
      </c>
      <c r="P620" s="31">
        <f t="shared" si="61"/>
        <v>1.2585616438356164</v>
      </c>
    </row>
    <row r="621" spans="12:16" ht="15" hidden="1" customHeight="1">
      <c r="L621" s="30">
        <f t="shared" si="57"/>
        <v>45979</v>
      </c>
      <c r="M621" s="31">
        <f t="shared" si="58"/>
        <v>0</v>
      </c>
      <c r="N621" s="31">
        <f t="shared" si="59"/>
        <v>15312.5</v>
      </c>
      <c r="O621" s="31">
        <f t="shared" si="60"/>
        <v>2.0976027397260273</v>
      </c>
      <c r="P621" s="31">
        <f t="shared" si="61"/>
        <v>1.2585616438356164</v>
      </c>
    </row>
    <row r="622" spans="12:16" ht="15" hidden="1" customHeight="1">
      <c r="L622" s="30">
        <f t="shared" si="57"/>
        <v>45980</v>
      </c>
      <c r="M622" s="31">
        <f t="shared" si="58"/>
        <v>0</v>
      </c>
      <c r="N622" s="31">
        <f t="shared" si="59"/>
        <v>15312.5</v>
      </c>
      <c r="O622" s="31">
        <f t="shared" si="60"/>
        <v>2.0976027397260273</v>
      </c>
      <c r="P622" s="31">
        <f t="shared" si="61"/>
        <v>1.2585616438356164</v>
      </c>
    </row>
    <row r="623" spans="12:16" ht="15" hidden="1" customHeight="1">
      <c r="L623" s="30">
        <f t="shared" si="57"/>
        <v>45981</v>
      </c>
      <c r="M623" s="31">
        <f t="shared" si="58"/>
        <v>0</v>
      </c>
      <c r="N623" s="31">
        <f t="shared" si="59"/>
        <v>15312.5</v>
      </c>
      <c r="O623" s="31">
        <f t="shared" si="60"/>
        <v>2.0976027397260273</v>
      </c>
      <c r="P623" s="31">
        <f t="shared" si="61"/>
        <v>1.2585616438356164</v>
      </c>
    </row>
    <row r="624" spans="12:16" ht="15" hidden="1" customHeight="1">
      <c r="L624" s="30">
        <f t="shared" si="57"/>
        <v>45982</v>
      </c>
      <c r="M624" s="31">
        <f t="shared" si="58"/>
        <v>0</v>
      </c>
      <c r="N624" s="31">
        <f t="shared" si="59"/>
        <v>15312.5</v>
      </c>
      <c r="O624" s="31">
        <f t="shared" si="60"/>
        <v>2.0976027397260273</v>
      </c>
      <c r="P624" s="31">
        <f t="shared" si="61"/>
        <v>1.2585616438356164</v>
      </c>
    </row>
    <row r="625" spans="12:16" ht="15" hidden="1" customHeight="1">
      <c r="L625" s="30">
        <f t="shared" si="57"/>
        <v>45983</v>
      </c>
      <c r="M625" s="31">
        <f t="shared" si="58"/>
        <v>0</v>
      </c>
      <c r="N625" s="31">
        <f t="shared" si="59"/>
        <v>15312.5</v>
      </c>
      <c r="O625" s="31">
        <f t="shared" si="60"/>
        <v>2.0976027397260273</v>
      </c>
      <c r="P625" s="31">
        <f t="shared" si="61"/>
        <v>1.2585616438356164</v>
      </c>
    </row>
    <row r="626" spans="12:16" ht="15" hidden="1" customHeight="1">
      <c r="L626" s="30">
        <f t="shared" si="57"/>
        <v>45984</v>
      </c>
      <c r="M626" s="31">
        <f t="shared" si="58"/>
        <v>0</v>
      </c>
      <c r="N626" s="31">
        <f t="shared" si="59"/>
        <v>15312.5</v>
      </c>
      <c r="O626" s="31">
        <f t="shared" si="60"/>
        <v>2.0976027397260273</v>
      </c>
      <c r="P626" s="31">
        <f t="shared" si="61"/>
        <v>1.2585616438356164</v>
      </c>
    </row>
    <row r="627" spans="12:16" ht="15" hidden="1" customHeight="1">
      <c r="L627" s="30">
        <f t="shared" si="57"/>
        <v>45985</v>
      </c>
      <c r="M627" s="31">
        <f t="shared" si="58"/>
        <v>0</v>
      </c>
      <c r="N627" s="31">
        <f t="shared" si="59"/>
        <v>15312.5</v>
      </c>
      <c r="O627" s="31">
        <f t="shared" si="60"/>
        <v>2.0976027397260273</v>
      </c>
      <c r="P627" s="31">
        <f t="shared" si="61"/>
        <v>1.2585616438356164</v>
      </c>
    </row>
    <row r="628" spans="12:16" ht="15" hidden="1" customHeight="1">
      <c r="L628" s="30">
        <f t="shared" si="57"/>
        <v>45986</v>
      </c>
      <c r="M628" s="31">
        <f t="shared" si="58"/>
        <v>0</v>
      </c>
      <c r="N628" s="31">
        <f t="shared" si="59"/>
        <v>15312.5</v>
      </c>
      <c r="O628" s="31">
        <f t="shared" si="60"/>
        <v>2.0976027397260273</v>
      </c>
      <c r="P628" s="31">
        <f t="shared" si="61"/>
        <v>1.2585616438356164</v>
      </c>
    </row>
    <row r="629" spans="12:16" ht="15" hidden="1" customHeight="1">
      <c r="L629" s="30">
        <f t="shared" si="57"/>
        <v>45987</v>
      </c>
      <c r="M629" s="31">
        <f t="shared" si="58"/>
        <v>0</v>
      </c>
      <c r="N629" s="31">
        <f t="shared" si="59"/>
        <v>15312.5</v>
      </c>
      <c r="O629" s="31">
        <f t="shared" si="60"/>
        <v>2.0976027397260273</v>
      </c>
      <c r="P629" s="31">
        <f t="shared" si="61"/>
        <v>1.2585616438356164</v>
      </c>
    </row>
    <row r="630" spans="12:16" ht="15" hidden="1" customHeight="1">
      <c r="L630" s="30">
        <f t="shared" si="57"/>
        <v>45988</v>
      </c>
      <c r="M630" s="31">
        <f t="shared" si="58"/>
        <v>0</v>
      </c>
      <c r="N630" s="31">
        <f t="shared" si="59"/>
        <v>15312.5</v>
      </c>
      <c r="O630" s="31">
        <f t="shared" si="60"/>
        <v>2.0976027397260273</v>
      </c>
      <c r="P630" s="31">
        <f t="shared" si="61"/>
        <v>1.2585616438356164</v>
      </c>
    </row>
    <row r="631" spans="12:16" ht="15" hidden="1" customHeight="1">
      <c r="L631" s="30">
        <f t="shared" si="57"/>
        <v>45989</v>
      </c>
      <c r="M631" s="31">
        <f t="shared" si="58"/>
        <v>0</v>
      </c>
      <c r="N631" s="31">
        <f t="shared" si="59"/>
        <v>15312.5</v>
      </c>
      <c r="O631" s="31">
        <f t="shared" si="60"/>
        <v>2.0976027397260273</v>
      </c>
      <c r="P631" s="31">
        <f t="shared" si="61"/>
        <v>1.2585616438356164</v>
      </c>
    </row>
    <row r="632" spans="12:16" ht="15" hidden="1" customHeight="1">
      <c r="L632" s="30">
        <f t="shared" si="57"/>
        <v>45990</v>
      </c>
      <c r="M632" s="31">
        <f t="shared" si="58"/>
        <v>0</v>
      </c>
      <c r="N632" s="31">
        <f t="shared" si="59"/>
        <v>15312.5</v>
      </c>
      <c r="O632" s="31">
        <f t="shared" si="60"/>
        <v>2.0976027397260273</v>
      </c>
      <c r="P632" s="31">
        <f t="shared" si="61"/>
        <v>1.2585616438356164</v>
      </c>
    </row>
    <row r="633" spans="12:16" ht="15" hidden="1" customHeight="1">
      <c r="L633" s="30">
        <f t="shared" si="57"/>
        <v>45991</v>
      </c>
      <c r="M633" s="31">
        <f t="shared" si="58"/>
        <v>0</v>
      </c>
      <c r="N633" s="31">
        <f t="shared" si="59"/>
        <v>15312.5</v>
      </c>
      <c r="O633" s="31">
        <f t="shared" si="60"/>
        <v>2.0976027397260273</v>
      </c>
      <c r="P633" s="31">
        <f t="shared" si="61"/>
        <v>1.2585616438356164</v>
      </c>
    </row>
    <row r="634" spans="12:16" ht="15" hidden="1" customHeight="1">
      <c r="L634" s="30">
        <f t="shared" si="57"/>
        <v>45992</v>
      </c>
      <c r="M634" s="31">
        <f t="shared" si="58"/>
        <v>0</v>
      </c>
      <c r="N634" s="31">
        <f t="shared" si="59"/>
        <v>15312.5</v>
      </c>
      <c r="O634" s="31">
        <f t="shared" si="60"/>
        <v>2.0976027397260273</v>
      </c>
      <c r="P634" s="31">
        <f t="shared" si="61"/>
        <v>1.2585616438356164</v>
      </c>
    </row>
    <row r="635" spans="12:16" ht="15" hidden="1" customHeight="1">
      <c r="L635" s="30">
        <f t="shared" si="57"/>
        <v>45993</v>
      </c>
      <c r="M635" s="31">
        <f t="shared" si="58"/>
        <v>0</v>
      </c>
      <c r="N635" s="31">
        <f t="shared" si="59"/>
        <v>15312.5</v>
      </c>
      <c r="O635" s="31">
        <f t="shared" si="60"/>
        <v>2.0976027397260273</v>
      </c>
      <c r="P635" s="31">
        <f t="shared" si="61"/>
        <v>1.2585616438356164</v>
      </c>
    </row>
    <row r="636" spans="12:16" ht="15" hidden="1" customHeight="1">
      <c r="L636" s="30">
        <f t="shared" si="57"/>
        <v>45994</v>
      </c>
      <c r="M636" s="31">
        <f t="shared" si="58"/>
        <v>0</v>
      </c>
      <c r="N636" s="31">
        <f t="shared" si="59"/>
        <v>15312.5</v>
      </c>
      <c r="O636" s="31">
        <f t="shared" si="60"/>
        <v>2.0976027397260273</v>
      </c>
      <c r="P636" s="31">
        <f t="shared" si="61"/>
        <v>1.2585616438356164</v>
      </c>
    </row>
    <row r="637" spans="12:16" ht="15" hidden="1" customHeight="1">
      <c r="L637" s="30">
        <f t="shared" si="57"/>
        <v>45995</v>
      </c>
      <c r="M637" s="31">
        <f t="shared" si="58"/>
        <v>0</v>
      </c>
      <c r="N637" s="31">
        <f t="shared" si="59"/>
        <v>15312.5</v>
      </c>
      <c r="O637" s="31">
        <f t="shared" si="60"/>
        <v>2.0976027397260273</v>
      </c>
      <c r="P637" s="31">
        <f t="shared" si="61"/>
        <v>1.2585616438356164</v>
      </c>
    </row>
    <row r="638" spans="12:16" ht="15" hidden="1" customHeight="1">
      <c r="L638" s="30">
        <f t="shared" si="57"/>
        <v>45996</v>
      </c>
      <c r="M638" s="31">
        <f t="shared" si="58"/>
        <v>0</v>
      </c>
      <c r="N638" s="31">
        <f t="shared" si="59"/>
        <v>15312.5</v>
      </c>
      <c r="O638" s="31">
        <f t="shared" si="60"/>
        <v>2.0976027397260273</v>
      </c>
      <c r="P638" s="31">
        <f t="shared" si="61"/>
        <v>1.2585616438356164</v>
      </c>
    </row>
    <row r="639" spans="12:16" ht="15" hidden="1" customHeight="1">
      <c r="L639" s="30">
        <f t="shared" si="57"/>
        <v>45997</v>
      </c>
      <c r="M639" s="31">
        <f t="shared" si="58"/>
        <v>0</v>
      </c>
      <c r="N639" s="31">
        <f t="shared" si="59"/>
        <v>15312.5</v>
      </c>
      <c r="O639" s="31">
        <f t="shared" si="60"/>
        <v>2.0976027397260273</v>
      </c>
      <c r="P639" s="31">
        <f t="shared" si="61"/>
        <v>1.2585616438356164</v>
      </c>
    </row>
    <row r="640" spans="12:16" ht="15" hidden="1" customHeight="1">
      <c r="L640" s="30">
        <f t="shared" si="57"/>
        <v>45998</v>
      </c>
      <c r="M640" s="31">
        <f t="shared" si="58"/>
        <v>0</v>
      </c>
      <c r="N640" s="31">
        <f t="shared" si="59"/>
        <v>15312.5</v>
      </c>
      <c r="O640" s="31">
        <f t="shared" si="60"/>
        <v>2.0976027397260273</v>
      </c>
      <c r="P640" s="31">
        <f t="shared" si="61"/>
        <v>1.2585616438356164</v>
      </c>
    </row>
    <row r="641" spans="12:16" ht="15" hidden="1" customHeight="1">
      <c r="L641" s="30">
        <f t="shared" si="57"/>
        <v>45999</v>
      </c>
      <c r="M641" s="31">
        <f t="shared" si="58"/>
        <v>0</v>
      </c>
      <c r="N641" s="31">
        <f t="shared" si="59"/>
        <v>15312.5</v>
      </c>
      <c r="O641" s="31">
        <f t="shared" si="60"/>
        <v>2.0976027397260273</v>
      </c>
      <c r="P641" s="31">
        <f t="shared" si="61"/>
        <v>1.2585616438356164</v>
      </c>
    </row>
    <row r="642" spans="12:16" ht="15" hidden="1" customHeight="1">
      <c r="L642" s="30">
        <f t="shared" si="57"/>
        <v>46000</v>
      </c>
      <c r="M642" s="31">
        <f t="shared" si="58"/>
        <v>0</v>
      </c>
      <c r="N642" s="31">
        <f t="shared" si="59"/>
        <v>15312.5</v>
      </c>
      <c r="O642" s="31">
        <f t="shared" si="60"/>
        <v>2.0976027397260273</v>
      </c>
      <c r="P642" s="31">
        <f t="shared" si="61"/>
        <v>1.2585616438356164</v>
      </c>
    </row>
    <row r="643" spans="12:16" ht="15" hidden="1" customHeight="1">
      <c r="L643" s="30">
        <f t="shared" si="57"/>
        <v>46001</v>
      </c>
      <c r="M643" s="31">
        <f t="shared" si="58"/>
        <v>0</v>
      </c>
      <c r="N643" s="31">
        <f t="shared" si="59"/>
        <v>15312.5</v>
      </c>
      <c r="O643" s="31">
        <f t="shared" si="60"/>
        <v>2.0976027397260273</v>
      </c>
      <c r="P643" s="31">
        <f t="shared" si="61"/>
        <v>1.2585616438356164</v>
      </c>
    </row>
    <row r="644" spans="12:16" ht="15" hidden="1" customHeight="1">
      <c r="L644" s="30">
        <f t="shared" si="57"/>
        <v>46002</v>
      </c>
      <c r="M644" s="31">
        <f t="shared" si="58"/>
        <v>0</v>
      </c>
      <c r="N644" s="31">
        <f t="shared" si="59"/>
        <v>15312.5</v>
      </c>
      <c r="O644" s="31">
        <f t="shared" si="60"/>
        <v>2.0976027397260273</v>
      </c>
      <c r="P644" s="31">
        <f t="shared" si="61"/>
        <v>1.2585616438356164</v>
      </c>
    </row>
    <row r="645" spans="12:16" ht="15" hidden="1" customHeight="1">
      <c r="L645" s="30">
        <f t="shared" si="57"/>
        <v>46003</v>
      </c>
      <c r="M645" s="31">
        <f t="shared" si="58"/>
        <v>0</v>
      </c>
      <c r="N645" s="31">
        <f t="shared" si="59"/>
        <v>15312.5</v>
      </c>
      <c r="O645" s="31">
        <f t="shared" si="60"/>
        <v>2.0976027397260273</v>
      </c>
      <c r="P645" s="31">
        <f t="shared" si="61"/>
        <v>1.2585616438356164</v>
      </c>
    </row>
    <row r="646" spans="12:16" ht="15" hidden="1" customHeight="1">
      <c r="L646" s="30">
        <f t="shared" si="57"/>
        <v>46004</v>
      </c>
      <c r="M646" s="31">
        <f t="shared" si="58"/>
        <v>0</v>
      </c>
      <c r="N646" s="31">
        <f t="shared" si="59"/>
        <v>15312.5</v>
      </c>
      <c r="O646" s="31">
        <f t="shared" si="60"/>
        <v>2.0976027397260273</v>
      </c>
      <c r="P646" s="31">
        <f t="shared" si="61"/>
        <v>1.2585616438356164</v>
      </c>
    </row>
    <row r="647" spans="12:16" ht="15" hidden="1" customHeight="1">
      <c r="L647" s="30">
        <f t="shared" si="57"/>
        <v>46005</v>
      </c>
      <c r="M647" s="31">
        <f t="shared" si="58"/>
        <v>0</v>
      </c>
      <c r="N647" s="31">
        <f t="shared" si="59"/>
        <v>15312.5</v>
      </c>
      <c r="O647" s="31">
        <f t="shared" si="60"/>
        <v>2.0976027397260273</v>
      </c>
      <c r="P647" s="31">
        <f t="shared" si="61"/>
        <v>1.2585616438356164</v>
      </c>
    </row>
    <row r="648" spans="12:16" ht="15" hidden="1" customHeight="1">
      <c r="L648" s="30">
        <f t="shared" si="57"/>
        <v>46006</v>
      </c>
      <c r="M648" s="31">
        <f t="shared" si="58"/>
        <v>0</v>
      </c>
      <c r="N648" s="31">
        <f t="shared" si="59"/>
        <v>15312.5</v>
      </c>
      <c r="O648" s="31">
        <f t="shared" si="60"/>
        <v>2.0976027397260273</v>
      </c>
      <c r="P648" s="31">
        <f t="shared" si="61"/>
        <v>1.2585616438356164</v>
      </c>
    </row>
    <row r="649" spans="12:16" ht="15" hidden="1" customHeight="1">
      <c r="L649" s="30">
        <f t="shared" si="57"/>
        <v>46007</v>
      </c>
      <c r="M649" s="31">
        <f t="shared" si="58"/>
        <v>0</v>
      </c>
      <c r="N649" s="31">
        <f t="shared" si="59"/>
        <v>15312.5</v>
      </c>
      <c r="O649" s="31">
        <f t="shared" si="60"/>
        <v>2.0976027397260273</v>
      </c>
      <c r="P649" s="31">
        <f t="shared" si="61"/>
        <v>1.2585616438356164</v>
      </c>
    </row>
    <row r="650" spans="12:16" ht="15" hidden="1" customHeight="1">
      <c r="L650" s="30">
        <f t="shared" si="57"/>
        <v>46008</v>
      </c>
      <c r="M650" s="31">
        <f t="shared" si="58"/>
        <v>0</v>
      </c>
      <c r="N650" s="31">
        <f t="shared" si="59"/>
        <v>15312.5</v>
      </c>
      <c r="O650" s="31">
        <f t="shared" si="60"/>
        <v>2.0976027397260273</v>
      </c>
      <c r="P650" s="31">
        <f t="shared" si="61"/>
        <v>1.2585616438356164</v>
      </c>
    </row>
    <row r="651" spans="12:16" ht="15" hidden="1" customHeight="1">
      <c r="L651" s="30">
        <f t="shared" si="57"/>
        <v>46009</v>
      </c>
      <c r="M651" s="31">
        <f t="shared" si="58"/>
        <v>0</v>
      </c>
      <c r="N651" s="31">
        <f t="shared" si="59"/>
        <v>15312.5</v>
      </c>
      <c r="O651" s="31">
        <f t="shared" si="60"/>
        <v>2.0976027397260273</v>
      </c>
      <c r="P651" s="31">
        <f t="shared" si="61"/>
        <v>1.2585616438356164</v>
      </c>
    </row>
    <row r="652" spans="12:16" ht="15" hidden="1" customHeight="1">
      <c r="L652" s="30">
        <f t="shared" si="57"/>
        <v>46010</v>
      </c>
      <c r="M652" s="31">
        <f t="shared" si="58"/>
        <v>0</v>
      </c>
      <c r="N652" s="31">
        <f t="shared" si="59"/>
        <v>15312.5</v>
      </c>
      <c r="O652" s="31">
        <f t="shared" si="60"/>
        <v>2.0976027397260273</v>
      </c>
      <c r="P652" s="31">
        <f t="shared" si="61"/>
        <v>1.2585616438356164</v>
      </c>
    </row>
    <row r="653" spans="12:16" ht="15" hidden="1" customHeight="1">
      <c r="L653" s="30">
        <f t="shared" si="57"/>
        <v>46011</v>
      </c>
      <c r="M653" s="31">
        <f t="shared" si="58"/>
        <v>0</v>
      </c>
      <c r="N653" s="31">
        <f t="shared" si="59"/>
        <v>15312.5</v>
      </c>
      <c r="O653" s="31">
        <f t="shared" si="60"/>
        <v>2.0976027397260273</v>
      </c>
      <c r="P653" s="31">
        <f t="shared" si="61"/>
        <v>1.2585616438356164</v>
      </c>
    </row>
    <row r="654" spans="12:16" ht="15" hidden="1" customHeight="1">
      <c r="L654" s="30">
        <f t="shared" si="57"/>
        <v>46012</v>
      </c>
      <c r="M654" s="31">
        <f t="shared" si="58"/>
        <v>0</v>
      </c>
      <c r="N654" s="31">
        <f t="shared" si="59"/>
        <v>15312.5</v>
      </c>
      <c r="O654" s="31">
        <f t="shared" si="60"/>
        <v>2.0976027397260273</v>
      </c>
      <c r="P654" s="31">
        <f t="shared" si="61"/>
        <v>1.2585616438356164</v>
      </c>
    </row>
    <row r="655" spans="12:16" ht="15" hidden="1" customHeight="1">
      <c r="L655" s="30">
        <f t="shared" si="57"/>
        <v>46013</v>
      </c>
      <c r="M655" s="31">
        <f t="shared" si="58"/>
        <v>0</v>
      </c>
      <c r="N655" s="31">
        <f t="shared" si="59"/>
        <v>15312.5</v>
      </c>
      <c r="O655" s="31">
        <f t="shared" si="60"/>
        <v>2.0976027397260273</v>
      </c>
      <c r="P655" s="31">
        <f t="shared" si="61"/>
        <v>1.2585616438356164</v>
      </c>
    </row>
    <row r="656" spans="12:16" ht="15" hidden="1" customHeight="1">
      <c r="L656" s="30">
        <f t="shared" si="57"/>
        <v>46014</v>
      </c>
      <c r="M656" s="31">
        <f t="shared" si="58"/>
        <v>0</v>
      </c>
      <c r="N656" s="31">
        <f t="shared" si="59"/>
        <v>15312.5</v>
      </c>
      <c r="O656" s="31">
        <f t="shared" si="60"/>
        <v>2.0976027397260273</v>
      </c>
      <c r="P656" s="31">
        <f t="shared" si="61"/>
        <v>1.2585616438356164</v>
      </c>
    </row>
    <row r="657" spans="12:16" ht="15" hidden="1" customHeight="1">
      <c r="L657" s="30">
        <f t="shared" si="57"/>
        <v>46015</v>
      </c>
      <c r="M657" s="31">
        <f t="shared" si="58"/>
        <v>0</v>
      </c>
      <c r="N657" s="31">
        <f t="shared" si="59"/>
        <v>15312.5</v>
      </c>
      <c r="O657" s="31">
        <f t="shared" si="60"/>
        <v>2.0976027397260273</v>
      </c>
      <c r="P657" s="31">
        <f t="shared" si="61"/>
        <v>1.2585616438356164</v>
      </c>
    </row>
    <row r="658" spans="12:16" ht="15" hidden="1" customHeight="1">
      <c r="L658" s="30">
        <f t="shared" si="57"/>
        <v>46016</v>
      </c>
      <c r="M658" s="31">
        <f t="shared" si="58"/>
        <v>0</v>
      </c>
      <c r="N658" s="31">
        <f t="shared" si="59"/>
        <v>15312.5</v>
      </c>
      <c r="O658" s="31">
        <f t="shared" si="60"/>
        <v>2.0976027397260273</v>
      </c>
      <c r="P658" s="31">
        <f t="shared" si="61"/>
        <v>1.2585616438356164</v>
      </c>
    </row>
    <row r="659" spans="12:16" ht="15" hidden="1" customHeight="1">
      <c r="L659" s="30">
        <f t="shared" si="57"/>
        <v>46017</v>
      </c>
      <c r="M659" s="31">
        <f t="shared" si="58"/>
        <v>0</v>
      </c>
      <c r="N659" s="31">
        <f t="shared" si="59"/>
        <v>15312.5</v>
      </c>
      <c r="O659" s="31">
        <f t="shared" si="60"/>
        <v>2.0976027397260273</v>
      </c>
      <c r="P659" s="31">
        <f t="shared" si="61"/>
        <v>1.2585616438356164</v>
      </c>
    </row>
    <row r="660" spans="12:16" ht="15" hidden="1" customHeight="1">
      <c r="L660" s="30">
        <f t="shared" si="57"/>
        <v>46018</v>
      </c>
      <c r="M660" s="31">
        <f t="shared" si="58"/>
        <v>0</v>
      </c>
      <c r="N660" s="31">
        <f t="shared" si="59"/>
        <v>15312.5</v>
      </c>
      <c r="O660" s="31">
        <f t="shared" si="60"/>
        <v>2.0976027397260273</v>
      </c>
      <c r="P660" s="31">
        <f t="shared" si="61"/>
        <v>1.2585616438356164</v>
      </c>
    </row>
    <row r="661" spans="12:16" ht="15" hidden="1" customHeight="1">
      <c r="L661" s="30">
        <f t="shared" si="57"/>
        <v>46019</v>
      </c>
      <c r="M661" s="31">
        <f t="shared" si="58"/>
        <v>0</v>
      </c>
      <c r="N661" s="31">
        <f t="shared" si="59"/>
        <v>15312.5</v>
      </c>
      <c r="O661" s="31">
        <f t="shared" si="60"/>
        <v>2.0976027397260273</v>
      </c>
      <c r="P661" s="31">
        <f t="shared" si="61"/>
        <v>1.2585616438356164</v>
      </c>
    </row>
    <row r="662" spans="12:16" ht="15" hidden="1" customHeight="1">
      <c r="L662" s="30">
        <f t="shared" si="57"/>
        <v>46020</v>
      </c>
      <c r="M662" s="31">
        <f t="shared" si="58"/>
        <v>0</v>
      </c>
      <c r="N662" s="31">
        <f t="shared" si="59"/>
        <v>15312.5</v>
      </c>
      <c r="O662" s="31">
        <f t="shared" si="60"/>
        <v>2.0976027397260273</v>
      </c>
      <c r="P662" s="31">
        <f t="shared" si="61"/>
        <v>1.2585616438356164</v>
      </c>
    </row>
    <row r="663" spans="12:16" ht="15" hidden="1" customHeight="1">
      <c r="L663" s="30">
        <f t="shared" si="57"/>
        <v>46021</v>
      </c>
      <c r="M663" s="31">
        <f t="shared" si="58"/>
        <v>0</v>
      </c>
      <c r="N663" s="31">
        <f t="shared" si="59"/>
        <v>15312.5</v>
      </c>
      <c r="O663" s="31">
        <f t="shared" si="60"/>
        <v>2.0976027397260273</v>
      </c>
      <c r="P663" s="31">
        <f t="shared" si="61"/>
        <v>1.2585616438356164</v>
      </c>
    </row>
    <row r="664" spans="12:16" ht="15" hidden="1" customHeight="1">
      <c r="L664" s="30">
        <f t="shared" ref="L664:L727" si="62">IFERROR(IF(MAX(L663+1,Дата_получения_Займа+1)&gt;Дата_погашения_Займа,"-",MAX(L663+1,Дата_получения_Займа+1)),"-")</f>
        <v>46022</v>
      </c>
      <c r="M664" s="31">
        <f t="shared" ref="M664:M727" si="63">IFERROR(VLOOKUP(L664,$B$24:$E$52,4,FALSE),0)</f>
        <v>0</v>
      </c>
      <c r="N664" s="31">
        <f t="shared" ref="N664:N727" si="64">IF(ISNUMBER(N663),N663-M664,$E$13)</f>
        <v>15312.5</v>
      </c>
      <c r="O664" s="31">
        <f t="shared" ref="O664:O727" si="65">IFERROR(IF(ISNUMBER(N663),N663,$E$13)*IF(L664&gt;=$J$14,$E$18,$E$17)/IF(MOD(YEAR(L664),4),365,366)*IF(ISBLANK(L663),L664-$E$15,L664-L663),0)</f>
        <v>2.0976027397260273</v>
      </c>
      <c r="P664" s="31">
        <f t="shared" ref="P664:P727" si="66">IFERROR(IF(ISNUMBER(N663),N663,$E$13)*3%/IF(MOD(YEAR(L664),4),365,366)*IF(ISBLANK(L663),(L664-$E$15),L664-L663),0)</f>
        <v>1.2585616438356164</v>
      </c>
    </row>
    <row r="665" spans="12:16" ht="15" hidden="1" customHeight="1">
      <c r="L665" s="30">
        <f t="shared" si="62"/>
        <v>46023</v>
      </c>
      <c r="M665" s="31">
        <f t="shared" si="63"/>
        <v>0</v>
      </c>
      <c r="N665" s="31">
        <f t="shared" si="64"/>
        <v>15312.5</v>
      </c>
      <c r="O665" s="31">
        <f t="shared" si="65"/>
        <v>2.0976027397260273</v>
      </c>
      <c r="P665" s="31">
        <f t="shared" si="66"/>
        <v>1.2585616438356164</v>
      </c>
    </row>
    <row r="666" spans="12:16" ht="15" hidden="1" customHeight="1">
      <c r="L666" s="30">
        <f t="shared" si="62"/>
        <v>46024</v>
      </c>
      <c r="M666" s="31">
        <f t="shared" si="63"/>
        <v>0</v>
      </c>
      <c r="N666" s="31">
        <f t="shared" si="64"/>
        <v>15312.5</v>
      </c>
      <c r="O666" s="31">
        <f t="shared" si="65"/>
        <v>2.0976027397260273</v>
      </c>
      <c r="P666" s="31">
        <f t="shared" si="66"/>
        <v>1.2585616438356164</v>
      </c>
    </row>
    <row r="667" spans="12:16" ht="15" hidden="1" customHeight="1">
      <c r="L667" s="30">
        <f t="shared" si="62"/>
        <v>46025</v>
      </c>
      <c r="M667" s="31">
        <f t="shared" si="63"/>
        <v>0</v>
      </c>
      <c r="N667" s="31">
        <f t="shared" si="64"/>
        <v>15312.5</v>
      </c>
      <c r="O667" s="31">
        <f t="shared" si="65"/>
        <v>2.0976027397260273</v>
      </c>
      <c r="P667" s="31">
        <f t="shared" si="66"/>
        <v>1.2585616438356164</v>
      </c>
    </row>
    <row r="668" spans="12:16" ht="15" hidden="1" customHeight="1">
      <c r="L668" s="30">
        <f t="shared" si="62"/>
        <v>46026</v>
      </c>
      <c r="M668" s="31">
        <f t="shared" si="63"/>
        <v>0</v>
      </c>
      <c r="N668" s="31">
        <f t="shared" si="64"/>
        <v>15312.5</v>
      </c>
      <c r="O668" s="31">
        <f t="shared" si="65"/>
        <v>2.0976027397260273</v>
      </c>
      <c r="P668" s="31">
        <f t="shared" si="66"/>
        <v>1.2585616438356164</v>
      </c>
    </row>
    <row r="669" spans="12:16" ht="15" hidden="1" customHeight="1">
      <c r="L669" s="30">
        <f t="shared" si="62"/>
        <v>46027</v>
      </c>
      <c r="M669" s="31">
        <f t="shared" si="63"/>
        <v>0</v>
      </c>
      <c r="N669" s="31">
        <f t="shared" si="64"/>
        <v>15312.5</v>
      </c>
      <c r="O669" s="31">
        <f t="shared" si="65"/>
        <v>2.0976027397260273</v>
      </c>
      <c r="P669" s="31">
        <f t="shared" si="66"/>
        <v>1.2585616438356164</v>
      </c>
    </row>
    <row r="670" spans="12:16" ht="15" hidden="1" customHeight="1">
      <c r="L670" s="30">
        <f t="shared" si="62"/>
        <v>46028</v>
      </c>
      <c r="M670" s="31">
        <f t="shared" si="63"/>
        <v>0</v>
      </c>
      <c r="N670" s="31">
        <f t="shared" si="64"/>
        <v>15312.5</v>
      </c>
      <c r="O670" s="31">
        <f t="shared" si="65"/>
        <v>2.0976027397260273</v>
      </c>
      <c r="P670" s="31">
        <f t="shared" si="66"/>
        <v>1.2585616438356164</v>
      </c>
    </row>
    <row r="671" spans="12:16" ht="15" hidden="1" customHeight="1">
      <c r="L671" s="30">
        <f t="shared" si="62"/>
        <v>46029</v>
      </c>
      <c r="M671" s="31">
        <f t="shared" si="63"/>
        <v>0</v>
      </c>
      <c r="N671" s="31">
        <f t="shared" si="64"/>
        <v>15312.5</v>
      </c>
      <c r="O671" s="31">
        <f t="shared" si="65"/>
        <v>2.0976027397260273</v>
      </c>
      <c r="P671" s="31">
        <f t="shared" si="66"/>
        <v>1.2585616438356164</v>
      </c>
    </row>
    <row r="672" spans="12:16" ht="15" hidden="1" customHeight="1">
      <c r="L672" s="30">
        <f t="shared" si="62"/>
        <v>46030</v>
      </c>
      <c r="M672" s="31">
        <f t="shared" si="63"/>
        <v>0</v>
      </c>
      <c r="N672" s="31">
        <f t="shared" si="64"/>
        <v>15312.5</v>
      </c>
      <c r="O672" s="31">
        <f t="shared" si="65"/>
        <v>2.0976027397260273</v>
      </c>
      <c r="P672" s="31">
        <f t="shared" si="66"/>
        <v>1.2585616438356164</v>
      </c>
    </row>
    <row r="673" spans="12:16" ht="15" hidden="1" customHeight="1">
      <c r="L673" s="30">
        <f t="shared" si="62"/>
        <v>46031</v>
      </c>
      <c r="M673" s="31">
        <f t="shared" si="63"/>
        <v>0</v>
      </c>
      <c r="N673" s="31">
        <f t="shared" si="64"/>
        <v>15312.5</v>
      </c>
      <c r="O673" s="31">
        <f t="shared" si="65"/>
        <v>2.0976027397260273</v>
      </c>
      <c r="P673" s="31">
        <f t="shared" si="66"/>
        <v>1.2585616438356164</v>
      </c>
    </row>
    <row r="674" spans="12:16" ht="15" hidden="1" customHeight="1">
      <c r="L674" s="30">
        <f t="shared" si="62"/>
        <v>46032</v>
      </c>
      <c r="M674" s="31">
        <f t="shared" si="63"/>
        <v>0</v>
      </c>
      <c r="N674" s="31">
        <f t="shared" si="64"/>
        <v>15312.5</v>
      </c>
      <c r="O674" s="31">
        <f t="shared" si="65"/>
        <v>2.0976027397260273</v>
      </c>
      <c r="P674" s="31">
        <f t="shared" si="66"/>
        <v>1.2585616438356164</v>
      </c>
    </row>
    <row r="675" spans="12:16" ht="15" hidden="1" customHeight="1">
      <c r="L675" s="30">
        <f t="shared" si="62"/>
        <v>46033</v>
      </c>
      <c r="M675" s="31">
        <f t="shared" si="63"/>
        <v>0</v>
      </c>
      <c r="N675" s="31">
        <f t="shared" si="64"/>
        <v>15312.5</v>
      </c>
      <c r="O675" s="31">
        <f t="shared" si="65"/>
        <v>2.0976027397260273</v>
      </c>
      <c r="P675" s="31">
        <f t="shared" si="66"/>
        <v>1.2585616438356164</v>
      </c>
    </row>
    <row r="676" spans="12:16" ht="15" hidden="1" customHeight="1">
      <c r="L676" s="30">
        <f t="shared" si="62"/>
        <v>46034</v>
      </c>
      <c r="M676" s="31">
        <f t="shared" si="63"/>
        <v>0</v>
      </c>
      <c r="N676" s="31">
        <f t="shared" si="64"/>
        <v>15312.5</v>
      </c>
      <c r="O676" s="31">
        <f t="shared" si="65"/>
        <v>2.0976027397260273</v>
      </c>
      <c r="P676" s="31">
        <f t="shared" si="66"/>
        <v>1.2585616438356164</v>
      </c>
    </row>
    <row r="677" spans="12:16" ht="15" hidden="1" customHeight="1">
      <c r="L677" s="30">
        <f t="shared" si="62"/>
        <v>46035</v>
      </c>
      <c r="M677" s="31">
        <f t="shared" si="63"/>
        <v>0</v>
      </c>
      <c r="N677" s="31">
        <f t="shared" si="64"/>
        <v>15312.5</v>
      </c>
      <c r="O677" s="31">
        <f t="shared" si="65"/>
        <v>2.0976027397260273</v>
      </c>
      <c r="P677" s="31">
        <f t="shared" si="66"/>
        <v>1.2585616438356164</v>
      </c>
    </row>
    <row r="678" spans="12:16" ht="15" hidden="1" customHeight="1">
      <c r="L678" s="30">
        <f t="shared" si="62"/>
        <v>46036</v>
      </c>
      <c r="M678" s="31">
        <f t="shared" si="63"/>
        <v>0</v>
      </c>
      <c r="N678" s="31">
        <f t="shared" si="64"/>
        <v>15312.5</v>
      </c>
      <c r="O678" s="31">
        <f t="shared" si="65"/>
        <v>2.0976027397260273</v>
      </c>
      <c r="P678" s="31">
        <f t="shared" si="66"/>
        <v>1.2585616438356164</v>
      </c>
    </row>
    <row r="679" spans="12:16" ht="15" hidden="1" customHeight="1">
      <c r="L679" s="30">
        <f t="shared" si="62"/>
        <v>46037</v>
      </c>
      <c r="M679" s="31">
        <f t="shared" si="63"/>
        <v>1093.75</v>
      </c>
      <c r="N679" s="31">
        <f t="shared" si="64"/>
        <v>14218.75</v>
      </c>
      <c r="O679" s="31">
        <f t="shared" si="65"/>
        <v>2.0976027397260273</v>
      </c>
      <c r="P679" s="31">
        <f t="shared" si="66"/>
        <v>1.2585616438356164</v>
      </c>
    </row>
    <row r="680" spans="12:16" ht="15" hidden="1" customHeight="1">
      <c r="L680" s="30">
        <f t="shared" si="62"/>
        <v>46038</v>
      </c>
      <c r="M680" s="31">
        <f t="shared" si="63"/>
        <v>0</v>
      </c>
      <c r="N680" s="31">
        <f t="shared" si="64"/>
        <v>14218.75</v>
      </c>
      <c r="O680" s="31">
        <f t="shared" si="65"/>
        <v>1.9477739726027397</v>
      </c>
      <c r="P680" s="31">
        <f t="shared" si="66"/>
        <v>1.1686643835616439</v>
      </c>
    </row>
    <row r="681" spans="12:16" ht="15" hidden="1" customHeight="1">
      <c r="L681" s="30">
        <f t="shared" si="62"/>
        <v>46039</v>
      </c>
      <c r="M681" s="31">
        <f t="shared" si="63"/>
        <v>0</v>
      </c>
      <c r="N681" s="31">
        <f t="shared" si="64"/>
        <v>14218.75</v>
      </c>
      <c r="O681" s="31">
        <f t="shared" si="65"/>
        <v>1.9477739726027397</v>
      </c>
      <c r="P681" s="31">
        <f t="shared" si="66"/>
        <v>1.1686643835616439</v>
      </c>
    </row>
    <row r="682" spans="12:16" ht="15" hidden="1" customHeight="1">
      <c r="L682" s="30">
        <f t="shared" si="62"/>
        <v>46040</v>
      </c>
      <c r="M682" s="31">
        <f t="shared" si="63"/>
        <v>0</v>
      </c>
      <c r="N682" s="31">
        <f t="shared" si="64"/>
        <v>14218.75</v>
      </c>
      <c r="O682" s="31">
        <f t="shared" si="65"/>
        <v>1.9477739726027397</v>
      </c>
      <c r="P682" s="31">
        <f t="shared" si="66"/>
        <v>1.1686643835616439</v>
      </c>
    </row>
    <row r="683" spans="12:16" ht="15" hidden="1" customHeight="1">
      <c r="L683" s="30">
        <f t="shared" si="62"/>
        <v>46041</v>
      </c>
      <c r="M683" s="31">
        <f t="shared" si="63"/>
        <v>0</v>
      </c>
      <c r="N683" s="31">
        <f t="shared" si="64"/>
        <v>14218.75</v>
      </c>
      <c r="O683" s="31">
        <f t="shared" si="65"/>
        <v>1.9477739726027397</v>
      </c>
      <c r="P683" s="31">
        <f t="shared" si="66"/>
        <v>1.1686643835616439</v>
      </c>
    </row>
    <row r="684" spans="12:16" ht="15" hidden="1" customHeight="1">
      <c r="L684" s="30">
        <f t="shared" si="62"/>
        <v>46042</v>
      </c>
      <c r="M684" s="31">
        <f t="shared" si="63"/>
        <v>0</v>
      </c>
      <c r="N684" s="31">
        <f t="shared" si="64"/>
        <v>14218.75</v>
      </c>
      <c r="O684" s="31">
        <f t="shared" si="65"/>
        <v>1.9477739726027397</v>
      </c>
      <c r="P684" s="31">
        <f t="shared" si="66"/>
        <v>1.1686643835616439</v>
      </c>
    </row>
    <row r="685" spans="12:16" ht="15" hidden="1" customHeight="1">
      <c r="L685" s="30">
        <f t="shared" si="62"/>
        <v>46043</v>
      </c>
      <c r="M685" s="31">
        <f t="shared" si="63"/>
        <v>0</v>
      </c>
      <c r="N685" s="31">
        <f t="shared" si="64"/>
        <v>14218.75</v>
      </c>
      <c r="O685" s="31">
        <f t="shared" si="65"/>
        <v>1.9477739726027397</v>
      </c>
      <c r="P685" s="31">
        <f t="shared" si="66"/>
        <v>1.1686643835616439</v>
      </c>
    </row>
    <row r="686" spans="12:16" ht="15" hidden="1" customHeight="1">
      <c r="L686" s="30">
        <f t="shared" si="62"/>
        <v>46044</v>
      </c>
      <c r="M686" s="31">
        <f t="shared" si="63"/>
        <v>0</v>
      </c>
      <c r="N686" s="31">
        <f t="shared" si="64"/>
        <v>14218.75</v>
      </c>
      <c r="O686" s="31">
        <f t="shared" si="65"/>
        <v>1.9477739726027397</v>
      </c>
      <c r="P686" s="31">
        <f t="shared" si="66"/>
        <v>1.1686643835616439</v>
      </c>
    </row>
    <row r="687" spans="12:16" ht="15" hidden="1" customHeight="1">
      <c r="L687" s="30">
        <f t="shared" si="62"/>
        <v>46045</v>
      </c>
      <c r="M687" s="31">
        <f t="shared" si="63"/>
        <v>0</v>
      </c>
      <c r="N687" s="31">
        <f t="shared" si="64"/>
        <v>14218.75</v>
      </c>
      <c r="O687" s="31">
        <f t="shared" si="65"/>
        <v>1.9477739726027397</v>
      </c>
      <c r="P687" s="31">
        <f t="shared" si="66"/>
        <v>1.1686643835616439</v>
      </c>
    </row>
    <row r="688" spans="12:16" ht="15" hidden="1" customHeight="1">
      <c r="L688" s="30">
        <f t="shared" si="62"/>
        <v>46046</v>
      </c>
      <c r="M688" s="31">
        <f t="shared" si="63"/>
        <v>0</v>
      </c>
      <c r="N688" s="31">
        <f t="shared" si="64"/>
        <v>14218.75</v>
      </c>
      <c r="O688" s="31">
        <f t="shared" si="65"/>
        <v>1.9477739726027397</v>
      </c>
      <c r="P688" s="31">
        <f t="shared" si="66"/>
        <v>1.1686643835616439</v>
      </c>
    </row>
    <row r="689" spans="12:16" ht="15" hidden="1" customHeight="1">
      <c r="L689" s="30">
        <f t="shared" si="62"/>
        <v>46047</v>
      </c>
      <c r="M689" s="31">
        <f t="shared" si="63"/>
        <v>0</v>
      </c>
      <c r="N689" s="31">
        <f t="shared" si="64"/>
        <v>14218.75</v>
      </c>
      <c r="O689" s="31">
        <f t="shared" si="65"/>
        <v>1.9477739726027397</v>
      </c>
      <c r="P689" s="31">
        <f t="shared" si="66"/>
        <v>1.1686643835616439</v>
      </c>
    </row>
    <row r="690" spans="12:16" ht="15" hidden="1" customHeight="1">
      <c r="L690" s="30">
        <f t="shared" si="62"/>
        <v>46048</v>
      </c>
      <c r="M690" s="31">
        <f t="shared" si="63"/>
        <v>0</v>
      </c>
      <c r="N690" s="31">
        <f t="shared" si="64"/>
        <v>14218.75</v>
      </c>
      <c r="O690" s="31">
        <f t="shared" si="65"/>
        <v>1.9477739726027397</v>
      </c>
      <c r="P690" s="31">
        <f t="shared" si="66"/>
        <v>1.1686643835616439</v>
      </c>
    </row>
    <row r="691" spans="12:16" ht="15" hidden="1" customHeight="1">
      <c r="L691" s="30">
        <f t="shared" si="62"/>
        <v>46049</v>
      </c>
      <c r="M691" s="31">
        <f t="shared" si="63"/>
        <v>0</v>
      </c>
      <c r="N691" s="31">
        <f t="shared" si="64"/>
        <v>14218.75</v>
      </c>
      <c r="O691" s="31">
        <f t="shared" si="65"/>
        <v>1.9477739726027397</v>
      </c>
      <c r="P691" s="31">
        <f t="shared" si="66"/>
        <v>1.1686643835616439</v>
      </c>
    </row>
    <row r="692" spans="12:16" ht="15" hidden="1" customHeight="1">
      <c r="L692" s="30">
        <f t="shared" si="62"/>
        <v>46050</v>
      </c>
      <c r="M692" s="31">
        <f t="shared" si="63"/>
        <v>0</v>
      </c>
      <c r="N692" s="31">
        <f t="shared" si="64"/>
        <v>14218.75</v>
      </c>
      <c r="O692" s="31">
        <f t="shared" si="65"/>
        <v>1.9477739726027397</v>
      </c>
      <c r="P692" s="31">
        <f t="shared" si="66"/>
        <v>1.1686643835616439</v>
      </c>
    </row>
    <row r="693" spans="12:16" ht="15" hidden="1" customHeight="1">
      <c r="L693" s="30">
        <f t="shared" si="62"/>
        <v>46051</v>
      </c>
      <c r="M693" s="31">
        <f t="shared" si="63"/>
        <v>0</v>
      </c>
      <c r="N693" s="31">
        <f t="shared" si="64"/>
        <v>14218.75</v>
      </c>
      <c r="O693" s="31">
        <f t="shared" si="65"/>
        <v>1.9477739726027397</v>
      </c>
      <c r="P693" s="31">
        <f t="shared" si="66"/>
        <v>1.1686643835616439</v>
      </c>
    </row>
    <row r="694" spans="12:16" ht="15" hidden="1" customHeight="1">
      <c r="L694" s="30">
        <f t="shared" si="62"/>
        <v>46052</v>
      </c>
      <c r="M694" s="31">
        <f t="shared" si="63"/>
        <v>0</v>
      </c>
      <c r="N694" s="31">
        <f t="shared" si="64"/>
        <v>14218.75</v>
      </c>
      <c r="O694" s="31">
        <f t="shared" si="65"/>
        <v>1.9477739726027397</v>
      </c>
      <c r="P694" s="31">
        <f t="shared" si="66"/>
        <v>1.1686643835616439</v>
      </c>
    </row>
    <row r="695" spans="12:16" ht="15" hidden="1" customHeight="1">
      <c r="L695" s="30">
        <f t="shared" si="62"/>
        <v>46053</v>
      </c>
      <c r="M695" s="31">
        <f t="shared" si="63"/>
        <v>0</v>
      </c>
      <c r="N695" s="31">
        <f t="shared" si="64"/>
        <v>14218.75</v>
      </c>
      <c r="O695" s="31">
        <f t="shared" si="65"/>
        <v>1.9477739726027397</v>
      </c>
      <c r="P695" s="31">
        <f t="shared" si="66"/>
        <v>1.1686643835616439</v>
      </c>
    </row>
    <row r="696" spans="12:16" ht="15" hidden="1" customHeight="1">
      <c r="L696" s="30">
        <f t="shared" si="62"/>
        <v>46054</v>
      </c>
      <c r="M696" s="31">
        <f t="shared" si="63"/>
        <v>0</v>
      </c>
      <c r="N696" s="31">
        <f t="shared" si="64"/>
        <v>14218.75</v>
      </c>
      <c r="O696" s="31">
        <f t="shared" si="65"/>
        <v>1.9477739726027397</v>
      </c>
      <c r="P696" s="31">
        <f t="shared" si="66"/>
        <v>1.1686643835616439</v>
      </c>
    </row>
    <row r="697" spans="12:16" ht="15" hidden="1" customHeight="1">
      <c r="L697" s="30">
        <f t="shared" si="62"/>
        <v>46055</v>
      </c>
      <c r="M697" s="31">
        <f t="shared" si="63"/>
        <v>0</v>
      </c>
      <c r="N697" s="31">
        <f t="shared" si="64"/>
        <v>14218.75</v>
      </c>
      <c r="O697" s="31">
        <f t="shared" si="65"/>
        <v>1.9477739726027397</v>
      </c>
      <c r="P697" s="31">
        <f t="shared" si="66"/>
        <v>1.1686643835616439</v>
      </c>
    </row>
    <row r="698" spans="12:16" ht="15" hidden="1" customHeight="1">
      <c r="L698" s="30">
        <f t="shared" si="62"/>
        <v>46056</v>
      </c>
      <c r="M698" s="31">
        <f t="shared" si="63"/>
        <v>0</v>
      </c>
      <c r="N698" s="31">
        <f t="shared" si="64"/>
        <v>14218.75</v>
      </c>
      <c r="O698" s="31">
        <f t="shared" si="65"/>
        <v>1.9477739726027397</v>
      </c>
      <c r="P698" s="31">
        <f t="shared" si="66"/>
        <v>1.1686643835616439</v>
      </c>
    </row>
    <row r="699" spans="12:16" ht="15" hidden="1" customHeight="1">
      <c r="L699" s="30">
        <f t="shared" si="62"/>
        <v>46057</v>
      </c>
      <c r="M699" s="31">
        <f t="shared" si="63"/>
        <v>0</v>
      </c>
      <c r="N699" s="31">
        <f t="shared" si="64"/>
        <v>14218.75</v>
      </c>
      <c r="O699" s="31">
        <f t="shared" si="65"/>
        <v>1.9477739726027397</v>
      </c>
      <c r="P699" s="31">
        <f t="shared" si="66"/>
        <v>1.1686643835616439</v>
      </c>
    </row>
    <row r="700" spans="12:16" ht="15" hidden="1" customHeight="1">
      <c r="L700" s="30">
        <f t="shared" si="62"/>
        <v>46058</v>
      </c>
      <c r="M700" s="31">
        <f t="shared" si="63"/>
        <v>0</v>
      </c>
      <c r="N700" s="31">
        <f t="shared" si="64"/>
        <v>14218.75</v>
      </c>
      <c r="O700" s="31">
        <f t="shared" si="65"/>
        <v>1.9477739726027397</v>
      </c>
      <c r="P700" s="31">
        <f t="shared" si="66"/>
        <v>1.1686643835616439</v>
      </c>
    </row>
    <row r="701" spans="12:16" ht="15" hidden="1" customHeight="1">
      <c r="L701" s="30">
        <f t="shared" si="62"/>
        <v>46059</v>
      </c>
      <c r="M701" s="31">
        <f t="shared" si="63"/>
        <v>0</v>
      </c>
      <c r="N701" s="31">
        <f t="shared" si="64"/>
        <v>14218.75</v>
      </c>
      <c r="O701" s="31">
        <f t="shared" si="65"/>
        <v>1.9477739726027397</v>
      </c>
      <c r="P701" s="31">
        <f t="shared" si="66"/>
        <v>1.1686643835616439</v>
      </c>
    </row>
    <row r="702" spans="12:16" ht="15" hidden="1" customHeight="1">
      <c r="L702" s="30">
        <f t="shared" si="62"/>
        <v>46060</v>
      </c>
      <c r="M702" s="31">
        <f t="shared" si="63"/>
        <v>0</v>
      </c>
      <c r="N702" s="31">
        <f t="shared" si="64"/>
        <v>14218.75</v>
      </c>
      <c r="O702" s="31">
        <f t="shared" si="65"/>
        <v>1.9477739726027397</v>
      </c>
      <c r="P702" s="31">
        <f t="shared" si="66"/>
        <v>1.1686643835616439</v>
      </c>
    </row>
    <row r="703" spans="12:16" ht="15" hidden="1" customHeight="1">
      <c r="L703" s="30">
        <f t="shared" si="62"/>
        <v>46061</v>
      </c>
      <c r="M703" s="31">
        <f t="shared" si="63"/>
        <v>0</v>
      </c>
      <c r="N703" s="31">
        <f t="shared" si="64"/>
        <v>14218.75</v>
      </c>
      <c r="O703" s="31">
        <f t="shared" si="65"/>
        <v>1.9477739726027397</v>
      </c>
      <c r="P703" s="31">
        <f t="shared" si="66"/>
        <v>1.1686643835616439</v>
      </c>
    </row>
    <row r="704" spans="12:16" ht="15" hidden="1" customHeight="1">
      <c r="L704" s="30">
        <f t="shared" si="62"/>
        <v>46062</v>
      </c>
      <c r="M704" s="31">
        <f t="shared" si="63"/>
        <v>0</v>
      </c>
      <c r="N704" s="31">
        <f t="shared" si="64"/>
        <v>14218.75</v>
      </c>
      <c r="O704" s="31">
        <f t="shared" si="65"/>
        <v>1.9477739726027397</v>
      </c>
      <c r="P704" s="31">
        <f t="shared" si="66"/>
        <v>1.1686643835616439</v>
      </c>
    </row>
    <row r="705" spans="12:16" ht="15" hidden="1" customHeight="1">
      <c r="L705" s="30">
        <f t="shared" si="62"/>
        <v>46063</v>
      </c>
      <c r="M705" s="31">
        <f t="shared" si="63"/>
        <v>0</v>
      </c>
      <c r="N705" s="31">
        <f t="shared" si="64"/>
        <v>14218.75</v>
      </c>
      <c r="O705" s="31">
        <f t="shared" si="65"/>
        <v>1.9477739726027397</v>
      </c>
      <c r="P705" s="31">
        <f t="shared" si="66"/>
        <v>1.1686643835616439</v>
      </c>
    </row>
    <row r="706" spans="12:16" ht="15" hidden="1" customHeight="1">
      <c r="L706" s="30">
        <f t="shared" si="62"/>
        <v>46064</v>
      </c>
      <c r="M706" s="31">
        <f t="shared" si="63"/>
        <v>0</v>
      </c>
      <c r="N706" s="31">
        <f t="shared" si="64"/>
        <v>14218.75</v>
      </c>
      <c r="O706" s="31">
        <f t="shared" si="65"/>
        <v>1.9477739726027397</v>
      </c>
      <c r="P706" s="31">
        <f t="shared" si="66"/>
        <v>1.1686643835616439</v>
      </c>
    </row>
    <row r="707" spans="12:16" ht="15" hidden="1" customHeight="1">
      <c r="L707" s="30">
        <f t="shared" si="62"/>
        <v>46065</v>
      </c>
      <c r="M707" s="31">
        <f t="shared" si="63"/>
        <v>0</v>
      </c>
      <c r="N707" s="31">
        <f t="shared" si="64"/>
        <v>14218.75</v>
      </c>
      <c r="O707" s="31">
        <f t="shared" si="65"/>
        <v>1.9477739726027397</v>
      </c>
      <c r="P707" s="31">
        <f t="shared" si="66"/>
        <v>1.1686643835616439</v>
      </c>
    </row>
    <row r="708" spans="12:16" ht="15" hidden="1" customHeight="1">
      <c r="L708" s="30">
        <f t="shared" si="62"/>
        <v>46066</v>
      </c>
      <c r="M708" s="31">
        <f t="shared" si="63"/>
        <v>0</v>
      </c>
      <c r="N708" s="31">
        <f t="shared" si="64"/>
        <v>14218.75</v>
      </c>
      <c r="O708" s="31">
        <f t="shared" si="65"/>
        <v>1.9477739726027397</v>
      </c>
      <c r="P708" s="31">
        <f t="shared" si="66"/>
        <v>1.1686643835616439</v>
      </c>
    </row>
    <row r="709" spans="12:16" ht="15" hidden="1" customHeight="1">
      <c r="L709" s="30">
        <f t="shared" si="62"/>
        <v>46067</v>
      </c>
      <c r="M709" s="31">
        <f t="shared" si="63"/>
        <v>0</v>
      </c>
      <c r="N709" s="31">
        <f t="shared" si="64"/>
        <v>14218.75</v>
      </c>
      <c r="O709" s="31">
        <f t="shared" si="65"/>
        <v>1.9477739726027397</v>
      </c>
      <c r="P709" s="31">
        <f t="shared" si="66"/>
        <v>1.1686643835616439</v>
      </c>
    </row>
    <row r="710" spans="12:16" ht="15" hidden="1" customHeight="1">
      <c r="L710" s="30">
        <f t="shared" si="62"/>
        <v>46068</v>
      </c>
      <c r="M710" s="31">
        <f t="shared" si="63"/>
        <v>0</v>
      </c>
      <c r="N710" s="31">
        <f t="shared" si="64"/>
        <v>14218.75</v>
      </c>
      <c r="O710" s="31">
        <f t="shared" si="65"/>
        <v>1.9477739726027397</v>
      </c>
      <c r="P710" s="31">
        <f t="shared" si="66"/>
        <v>1.1686643835616439</v>
      </c>
    </row>
    <row r="711" spans="12:16" ht="15" hidden="1" customHeight="1">
      <c r="L711" s="30">
        <f t="shared" si="62"/>
        <v>46069</v>
      </c>
      <c r="M711" s="31">
        <f t="shared" si="63"/>
        <v>0</v>
      </c>
      <c r="N711" s="31">
        <f t="shared" si="64"/>
        <v>14218.75</v>
      </c>
      <c r="O711" s="31">
        <f t="shared" si="65"/>
        <v>1.9477739726027397</v>
      </c>
      <c r="P711" s="31">
        <f t="shared" si="66"/>
        <v>1.1686643835616439</v>
      </c>
    </row>
    <row r="712" spans="12:16" ht="15" hidden="1" customHeight="1">
      <c r="L712" s="30">
        <f t="shared" si="62"/>
        <v>46070</v>
      </c>
      <c r="M712" s="31">
        <f t="shared" si="63"/>
        <v>0</v>
      </c>
      <c r="N712" s="31">
        <f t="shared" si="64"/>
        <v>14218.75</v>
      </c>
      <c r="O712" s="31">
        <f t="shared" si="65"/>
        <v>1.9477739726027397</v>
      </c>
      <c r="P712" s="31">
        <f t="shared" si="66"/>
        <v>1.1686643835616439</v>
      </c>
    </row>
    <row r="713" spans="12:16" ht="15" hidden="1" customHeight="1">
      <c r="L713" s="30">
        <f t="shared" si="62"/>
        <v>46071</v>
      </c>
      <c r="M713" s="31">
        <f t="shared" si="63"/>
        <v>0</v>
      </c>
      <c r="N713" s="31">
        <f t="shared" si="64"/>
        <v>14218.75</v>
      </c>
      <c r="O713" s="31">
        <f t="shared" si="65"/>
        <v>1.9477739726027397</v>
      </c>
      <c r="P713" s="31">
        <f t="shared" si="66"/>
        <v>1.1686643835616439</v>
      </c>
    </row>
    <row r="714" spans="12:16" ht="15" hidden="1" customHeight="1">
      <c r="L714" s="30">
        <f t="shared" si="62"/>
        <v>46072</v>
      </c>
      <c r="M714" s="31">
        <f t="shared" si="63"/>
        <v>0</v>
      </c>
      <c r="N714" s="31">
        <f t="shared" si="64"/>
        <v>14218.75</v>
      </c>
      <c r="O714" s="31">
        <f t="shared" si="65"/>
        <v>1.9477739726027397</v>
      </c>
      <c r="P714" s="31">
        <f t="shared" si="66"/>
        <v>1.1686643835616439</v>
      </c>
    </row>
    <row r="715" spans="12:16" ht="15" hidden="1" customHeight="1">
      <c r="L715" s="30">
        <f t="shared" si="62"/>
        <v>46073</v>
      </c>
      <c r="M715" s="31">
        <f t="shared" si="63"/>
        <v>0</v>
      </c>
      <c r="N715" s="31">
        <f t="shared" si="64"/>
        <v>14218.75</v>
      </c>
      <c r="O715" s="31">
        <f t="shared" si="65"/>
        <v>1.9477739726027397</v>
      </c>
      <c r="P715" s="31">
        <f t="shared" si="66"/>
        <v>1.1686643835616439</v>
      </c>
    </row>
    <row r="716" spans="12:16" ht="15" hidden="1" customHeight="1">
      <c r="L716" s="30">
        <f t="shared" si="62"/>
        <v>46074</v>
      </c>
      <c r="M716" s="31">
        <f t="shared" si="63"/>
        <v>0</v>
      </c>
      <c r="N716" s="31">
        <f t="shared" si="64"/>
        <v>14218.75</v>
      </c>
      <c r="O716" s="31">
        <f t="shared" si="65"/>
        <v>1.9477739726027397</v>
      </c>
      <c r="P716" s="31">
        <f t="shared" si="66"/>
        <v>1.1686643835616439</v>
      </c>
    </row>
    <row r="717" spans="12:16" ht="15" hidden="1" customHeight="1">
      <c r="L717" s="30">
        <f t="shared" si="62"/>
        <v>46075</v>
      </c>
      <c r="M717" s="31">
        <f t="shared" si="63"/>
        <v>0</v>
      </c>
      <c r="N717" s="31">
        <f t="shared" si="64"/>
        <v>14218.75</v>
      </c>
      <c r="O717" s="31">
        <f t="shared" si="65"/>
        <v>1.9477739726027397</v>
      </c>
      <c r="P717" s="31">
        <f t="shared" si="66"/>
        <v>1.1686643835616439</v>
      </c>
    </row>
    <row r="718" spans="12:16" ht="15" hidden="1" customHeight="1">
      <c r="L718" s="30">
        <f t="shared" si="62"/>
        <v>46076</v>
      </c>
      <c r="M718" s="31">
        <f t="shared" si="63"/>
        <v>0</v>
      </c>
      <c r="N718" s="31">
        <f t="shared" si="64"/>
        <v>14218.75</v>
      </c>
      <c r="O718" s="31">
        <f t="shared" si="65"/>
        <v>1.9477739726027397</v>
      </c>
      <c r="P718" s="31">
        <f t="shared" si="66"/>
        <v>1.1686643835616439</v>
      </c>
    </row>
    <row r="719" spans="12:16" ht="15" hidden="1" customHeight="1">
      <c r="L719" s="30">
        <f t="shared" si="62"/>
        <v>46077</v>
      </c>
      <c r="M719" s="31">
        <f t="shared" si="63"/>
        <v>0</v>
      </c>
      <c r="N719" s="31">
        <f t="shared" si="64"/>
        <v>14218.75</v>
      </c>
      <c r="O719" s="31">
        <f t="shared" si="65"/>
        <v>1.9477739726027397</v>
      </c>
      <c r="P719" s="31">
        <f t="shared" si="66"/>
        <v>1.1686643835616439</v>
      </c>
    </row>
    <row r="720" spans="12:16" ht="15" hidden="1" customHeight="1">
      <c r="L720" s="30">
        <f t="shared" si="62"/>
        <v>46078</v>
      </c>
      <c r="M720" s="31">
        <f t="shared" si="63"/>
        <v>0</v>
      </c>
      <c r="N720" s="31">
        <f t="shared" si="64"/>
        <v>14218.75</v>
      </c>
      <c r="O720" s="31">
        <f t="shared" si="65"/>
        <v>1.9477739726027397</v>
      </c>
      <c r="P720" s="31">
        <f t="shared" si="66"/>
        <v>1.1686643835616439</v>
      </c>
    </row>
    <row r="721" spans="12:16" ht="15" hidden="1" customHeight="1">
      <c r="L721" s="30">
        <f t="shared" si="62"/>
        <v>46079</v>
      </c>
      <c r="M721" s="31">
        <f t="shared" si="63"/>
        <v>0</v>
      </c>
      <c r="N721" s="31">
        <f t="shared" si="64"/>
        <v>14218.75</v>
      </c>
      <c r="O721" s="31">
        <f t="shared" si="65"/>
        <v>1.9477739726027397</v>
      </c>
      <c r="P721" s="31">
        <f t="shared" si="66"/>
        <v>1.1686643835616439</v>
      </c>
    </row>
    <row r="722" spans="12:16" ht="15" hidden="1" customHeight="1">
      <c r="L722" s="30">
        <f t="shared" si="62"/>
        <v>46080</v>
      </c>
      <c r="M722" s="31">
        <f t="shared" si="63"/>
        <v>0</v>
      </c>
      <c r="N722" s="31">
        <f t="shared" si="64"/>
        <v>14218.75</v>
      </c>
      <c r="O722" s="31">
        <f t="shared" si="65"/>
        <v>1.9477739726027397</v>
      </c>
      <c r="P722" s="31">
        <f t="shared" si="66"/>
        <v>1.1686643835616439</v>
      </c>
    </row>
    <row r="723" spans="12:16" ht="15" hidden="1" customHeight="1">
      <c r="L723" s="30">
        <f t="shared" si="62"/>
        <v>46081</v>
      </c>
      <c r="M723" s="31">
        <f t="shared" si="63"/>
        <v>0</v>
      </c>
      <c r="N723" s="31">
        <f t="shared" si="64"/>
        <v>14218.75</v>
      </c>
      <c r="O723" s="31">
        <f t="shared" si="65"/>
        <v>1.9477739726027397</v>
      </c>
      <c r="P723" s="31">
        <f t="shared" si="66"/>
        <v>1.1686643835616439</v>
      </c>
    </row>
    <row r="724" spans="12:16" ht="15" hidden="1" customHeight="1">
      <c r="L724" s="30">
        <f t="shared" si="62"/>
        <v>46082</v>
      </c>
      <c r="M724" s="31">
        <f t="shared" si="63"/>
        <v>0</v>
      </c>
      <c r="N724" s="31">
        <f t="shared" si="64"/>
        <v>14218.75</v>
      </c>
      <c r="O724" s="31">
        <f t="shared" si="65"/>
        <v>1.9477739726027397</v>
      </c>
      <c r="P724" s="31">
        <f t="shared" si="66"/>
        <v>1.1686643835616439</v>
      </c>
    </row>
    <row r="725" spans="12:16" ht="15" hidden="1" customHeight="1">
      <c r="L725" s="30">
        <f t="shared" si="62"/>
        <v>46083</v>
      </c>
      <c r="M725" s="31">
        <f t="shared" si="63"/>
        <v>0</v>
      </c>
      <c r="N725" s="31">
        <f t="shared" si="64"/>
        <v>14218.75</v>
      </c>
      <c r="O725" s="31">
        <f t="shared" si="65"/>
        <v>1.9477739726027397</v>
      </c>
      <c r="P725" s="31">
        <f t="shared" si="66"/>
        <v>1.1686643835616439</v>
      </c>
    </row>
    <row r="726" spans="12:16" ht="15" hidden="1" customHeight="1">
      <c r="L726" s="30">
        <f t="shared" si="62"/>
        <v>46084</v>
      </c>
      <c r="M726" s="31">
        <f t="shared" si="63"/>
        <v>0</v>
      </c>
      <c r="N726" s="31">
        <f t="shared" si="64"/>
        <v>14218.75</v>
      </c>
      <c r="O726" s="31">
        <f t="shared" si="65"/>
        <v>1.9477739726027397</v>
      </c>
      <c r="P726" s="31">
        <f t="shared" si="66"/>
        <v>1.1686643835616439</v>
      </c>
    </row>
    <row r="727" spans="12:16" ht="15" hidden="1" customHeight="1">
      <c r="L727" s="30">
        <f t="shared" si="62"/>
        <v>46085</v>
      </c>
      <c r="M727" s="31">
        <f t="shared" si="63"/>
        <v>0</v>
      </c>
      <c r="N727" s="31">
        <f t="shared" si="64"/>
        <v>14218.75</v>
      </c>
      <c r="O727" s="31">
        <f t="shared" si="65"/>
        <v>1.9477739726027397</v>
      </c>
      <c r="P727" s="31">
        <f t="shared" si="66"/>
        <v>1.1686643835616439</v>
      </c>
    </row>
    <row r="728" spans="12:16" ht="15" hidden="1" customHeight="1">
      <c r="L728" s="30">
        <f t="shared" ref="L728:L791" si="67">IFERROR(IF(MAX(L727+1,Дата_получения_Займа+1)&gt;Дата_погашения_Займа,"-",MAX(L727+1,Дата_получения_Займа+1)),"-")</f>
        <v>46086</v>
      </c>
      <c r="M728" s="31">
        <f t="shared" ref="M728:M791" si="68">IFERROR(VLOOKUP(L728,$B$24:$E$52,4,FALSE),0)</f>
        <v>0</v>
      </c>
      <c r="N728" s="31">
        <f t="shared" ref="N728:N791" si="69">IF(ISNUMBER(N727),N727-M728,$E$13)</f>
        <v>14218.75</v>
      </c>
      <c r="O728" s="31">
        <f t="shared" ref="O728:O791" si="70">IFERROR(IF(ISNUMBER(N727),N727,$E$13)*IF(L728&gt;=$J$14,$E$18,$E$17)/IF(MOD(YEAR(L728),4),365,366)*IF(ISBLANK(L727),L728-$E$15,L728-L727),0)</f>
        <v>1.9477739726027397</v>
      </c>
      <c r="P728" s="31">
        <f t="shared" ref="P728:P791" si="71">IFERROR(IF(ISNUMBER(N727),N727,$E$13)*3%/IF(MOD(YEAR(L728),4),365,366)*IF(ISBLANK(L727),(L728-$E$15),L728-L727),0)</f>
        <v>1.1686643835616439</v>
      </c>
    </row>
    <row r="729" spans="12:16" ht="15" hidden="1" customHeight="1">
      <c r="L729" s="30">
        <f t="shared" si="67"/>
        <v>46087</v>
      </c>
      <c r="M729" s="31">
        <f t="shared" si="68"/>
        <v>0</v>
      </c>
      <c r="N729" s="31">
        <f t="shared" si="69"/>
        <v>14218.75</v>
      </c>
      <c r="O729" s="31">
        <f t="shared" si="70"/>
        <v>1.9477739726027397</v>
      </c>
      <c r="P729" s="31">
        <f t="shared" si="71"/>
        <v>1.1686643835616439</v>
      </c>
    </row>
    <row r="730" spans="12:16" ht="15" hidden="1" customHeight="1">
      <c r="L730" s="30">
        <f t="shared" si="67"/>
        <v>46088</v>
      </c>
      <c r="M730" s="31">
        <f t="shared" si="68"/>
        <v>0</v>
      </c>
      <c r="N730" s="31">
        <f t="shared" si="69"/>
        <v>14218.75</v>
      </c>
      <c r="O730" s="31">
        <f t="shared" si="70"/>
        <v>1.9477739726027397</v>
      </c>
      <c r="P730" s="31">
        <f t="shared" si="71"/>
        <v>1.1686643835616439</v>
      </c>
    </row>
    <row r="731" spans="12:16" ht="15" hidden="1" customHeight="1">
      <c r="L731" s="30">
        <f t="shared" si="67"/>
        <v>46089</v>
      </c>
      <c r="M731" s="31">
        <f t="shared" si="68"/>
        <v>0</v>
      </c>
      <c r="N731" s="31">
        <f t="shared" si="69"/>
        <v>14218.75</v>
      </c>
      <c r="O731" s="31">
        <f t="shared" si="70"/>
        <v>1.9477739726027397</v>
      </c>
      <c r="P731" s="31">
        <f t="shared" si="71"/>
        <v>1.1686643835616439</v>
      </c>
    </row>
    <row r="732" spans="12:16" ht="15" hidden="1" customHeight="1">
      <c r="L732" s="30">
        <f t="shared" si="67"/>
        <v>46090</v>
      </c>
      <c r="M732" s="31">
        <f t="shared" si="68"/>
        <v>0</v>
      </c>
      <c r="N732" s="31">
        <f t="shared" si="69"/>
        <v>14218.75</v>
      </c>
      <c r="O732" s="31">
        <f t="shared" si="70"/>
        <v>1.9477739726027397</v>
      </c>
      <c r="P732" s="31">
        <f t="shared" si="71"/>
        <v>1.1686643835616439</v>
      </c>
    </row>
    <row r="733" spans="12:16" ht="15" hidden="1" customHeight="1">
      <c r="L733" s="30">
        <f t="shared" si="67"/>
        <v>46091</v>
      </c>
      <c r="M733" s="31">
        <f t="shared" si="68"/>
        <v>0</v>
      </c>
      <c r="N733" s="31">
        <f t="shared" si="69"/>
        <v>14218.75</v>
      </c>
      <c r="O733" s="31">
        <f t="shared" si="70"/>
        <v>1.9477739726027397</v>
      </c>
      <c r="P733" s="31">
        <f t="shared" si="71"/>
        <v>1.1686643835616439</v>
      </c>
    </row>
    <row r="734" spans="12:16" ht="15" hidden="1" customHeight="1">
      <c r="L734" s="30">
        <f t="shared" si="67"/>
        <v>46092</v>
      </c>
      <c r="M734" s="31">
        <f t="shared" si="68"/>
        <v>0</v>
      </c>
      <c r="N734" s="31">
        <f t="shared" si="69"/>
        <v>14218.75</v>
      </c>
      <c r="O734" s="31">
        <f t="shared" si="70"/>
        <v>1.9477739726027397</v>
      </c>
      <c r="P734" s="31">
        <f t="shared" si="71"/>
        <v>1.1686643835616439</v>
      </c>
    </row>
    <row r="735" spans="12:16" ht="15" hidden="1" customHeight="1">
      <c r="L735" s="30">
        <f t="shared" si="67"/>
        <v>46093</v>
      </c>
      <c r="M735" s="31">
        <f t="shared" si="68"/>
        <v>0</v>
      </c>
      <c r="N735" s="31">
        <f t="shared" si="69"/>
        <v>14218.75</v>
      </c>
      <c r="O735" s="31">
        <f t="shared" si="70"/>
        <v>1.9477739726027397</v>
      </c>
      <c r="P735" s="31">
        <f t="shared" si="71"/>
        <v>1.1686643835616439</v>
      </c>
    </row>
    <row r="736" spans="12:16" ht="15" hidden="1" customHeight="1">
      <c r="L736" s="30">
        <f t="shared" si="67"/>
        <v>46094</v>
      </c>
      <c r="M736" s="31">
        <f t="shared" si="68"/>
        <v>0</v>
      </c>
      <c r="N736" s="31">
        <f t="shared" si="69"/>
        <v>14218.75</v>
      </c>
      <c r="O736" s="31">
        <f t="shared" si="70"/>
        <v>1.9477739726027397</v>
      </c>
      <c r="P736" s="31">
        <f t="shared" si="71"/>
        <v>1.1686643835616439</v>
      </c>
    </row>
    <row r="737" spans="12:16" ht="15" hidden="1" customHeight="1">
      <c r="L737" s="30">
        <f t="shared" si="67"/>
        <v>46095</v>
      </c>
      <c r="M737" s="31">
        <f t="shared" si="68"/>
        <v>0</v>
      </c>
      <c r="N737" s="31">
        <f t="shared" si="69"/>
        <v>14218.75</v>
      </c>
      <c r="O737" s="31">
        <f t="shared" si="70"/>
        <v>1.9477739726027397</v>
      </c>
      <c r="P737" s="31">
        <f t="shared" si="71"/>
        <v>1.1686643835616439</v>
      </c>
    </row>
    <row r="738" spans="12:16" ht="15" hidden="1" customHeight="1">
      <c r="L738" s="30">
        <f t="shared" si="67"/>
        <v>46096</v>
      </c>
      <c r="M738" s="31">
        <f t="shared" si="68"/>
        <v>0</v>
      </c>
      <c r="N738" s="31">
        <f t="shared" si="69"/>
        <v>14218.75</v>
      </c>
      <c r="O738" s="31">
        <f t="shared" si="70"/>
        <v>1.9477739726027397</v>
      </c>
      <c r="P738" s="31">
        <f t="shared" si="71"/>
        <v>1.1686643835616439</v>
      </c>
    </row>
    <row r="739" spans="12:16" ht="15" hidden="1" customHeight="1">
      <c r="L739" s="30">
        <f t="shared" si="67"/>
        <v>46097</v>
      </c>
      <c r="M739" s="31">
        <f t="shared" si="68"/>
        <v>0</v>
      </c>
      <c r="N739" s="31">
        <f t="shared" si="69"/>
        <v>14218.75</v>
      </c>
      <c r="O739" s="31">
        <f t="shared" si="70"/>
        <v>1.9477739726027397</v>
      </c>
      <c r="P739" s="31">
        <f t="shared" si="71"/>
        <v>1.1686643835616439</v>
      </c>
    </row>
    <row r="740" spans="12:16" ht="15" hidden="1" customHeight="1">
      <c r="L740" s="30">
        <f t="shared" si="67"/>
        <v>46098</v>
      </c>
      <c r="M740" s="31">
        <f t="shared" si="68"/>
        <v>0</v>
      </c>
      <c r="N740" s="31">
        <f t="shared" si="69"/>
        <v>14218.75</v>
      </c>
      <c r="O740" s="31">
        <f t="shared" si="70"/>
        <v>1.9477739726027397</v>
      </c>
      <c r="P740" s="31">
        <f t="shared" si="71"/>
        <v>1.1686643835616439</v>
      </c>
    </row>
    <row r="741" spans="12:16" ht="15" hidden="1" customHeight="1">
      <c r="L741" s="30">
        <f t="shared" si="67"/>
        <v>46099</v>
      </c>
      <c r="M741" s="31">
        <f t="shared" si="68"/>
        <v>0</v>
      </c>
      <c r="N741" s="31">
        <f t="shared" si="69"/>
        <v>14218.75</v>
      </c>
      <c r="O741" s="31">
        <f t="shared" si="70"/>
        <v>1.9477739726027397</v>
      </c>
      <c r="P741" s="31">
        <f t="shared" si="71"/>
        <v>1.1686643835616439</v>
      </c>
    </row>
    <row r="742" spans="12:16" ht="15" hidden="1" customHeight="1">
      <c r="L742" s="30">
        <f t="shared" si="67"/>
        <v>46100</v>
      </c>
      <c r="M742" s="31">
        <f t="shared" si="68"/>
        <v>0</v>
      </c>
      <c r="N742" s="31">
        <f t="shared" si="69"/>
        <v>14218.75</v>
      </c>
      <c r="O742" s="31">
        <f t="shared" si="70"/>
        <v>1.9477739726027397</v>
      </c>
      <c r="P742" s="31">
        <f t="shared" si="71"/>
        <v>1.1686643835616439</v>
      </c>
    </row>
    <row r="743" spans="12:16" ht="15" hidden="1" customHeight="1">
      <c r="L743" s="30">
        <f t="shared" si="67"/>
        <v>46101</v>
      </c>
      <c r="M743" s="31">
        <f t="shared" si="68"/>
        <v>0</v>
      </c>
      <c r="N743" s="31">
        <f t="shared" si="69"/>
        <v>14218.75</v>
      </c>
      <c r="O743" s="31">
        <f t="shared" si="70"/>
        <v>1.9477739726027397</v>
      </c>
      <c r="P743" s="31">
        <f t="shared" si="71"/>
        <v>1.1686643835616439</v>
      </c>
    </row>
    <row r="744" spans="12:16" ht="15" hidden="1" customHeight="1">
      <c r="L744" s="30">
        <f t="shared" si="67"/>
        <v>46102</v>
      </c>
      <c r="M744" s="31">
        <f t="shared" si="68"/>
        <v>0</v>
      </c>
      <c r="N744" s="31">
        <f t="shared" si="69"/>
        <v>14218.75</v>
      </c>
      <c r="O744" s="31">
        <f t="shared" si="70"/>
        <v>1.9477739726027397</v>
      </c>
      <c r="P744" s="31">
        <f t="shared" si="71"/>
        <v>1.1686643835616439</v>
      </c>
    </row>
    <row r="745" spans="12:16" ht="15" hidden="1" customHeight="1">
      <c r="L745" s="30">
        <f t="shared" si="67"/>
        <v>46103</v>
      </c>
      <c r="M745" s="31">
        <f t="shared" si="68"/>
        <v>0</v>
      </c>
      <c r="N745" s="31">
        <f t="shared" si="69"/>
        <v>14218.75</v>
      </c>
      <c r="O745" s="31">
        <f t="shared" si="70"/>
        <v>1.9477739726027397</v>
      </c>
      <c r="P745" s="31">
        <f t="shared" si="71"/>
        <v>1.1686643835616439</v>
      </c>
    </row>
    <row r="746" spans="12:16" ht="15" hidden="1" customHeight="1">
      <c r="L746" s="30">
        <f t="shared" si="67"/>
        <v>46104</v>
      </c>
      <c r="M746" s="31">
        <f t="shared" si="68"/>
        <v>0</v>
      </c>
      <c r="N746" s="31">
        <f t="shared" si="69"/>
        <v>14218.75</v>
      </c>
      <c r="O746" s="31">
        <f t="shared" si="70"/>
        <v>1.9477739726027397</v>
      </c>
      <c r="P746" s="31">
        <f t="shared" si="71"/>
        <v>1.1686643835616439</v>
      </c>
    </row>
    <row r="747" spans="12:16" ht="15" hidden="1" customHeight="1">
      <c r="L747" s="30">
        <f t="shared" si="67"/>
        <v>46105</v>
      </c>
      <c r="M747" s="31">
        <f t="shared" si="68"/>
        <v>0</v>
      </c>
      <c r="N747" s="31">
        <f t="shared" si="69"/>
        <v>14218.75</v>
      </c>
      <c r="O747" s="31">
        <f t="shared" si="70"/>
        <v>1.9477739726027397</v>
      </c>
      <c r="P747" s="31">
        <f t="shared" si="71"/>
        <v>1.1686643835616439</v>
      </c>
    </row>
    <row r="748" spans="12:16" ht="15" hidden="1" customHeight="1">
      <c r="L748" s="30">
        <f t="shared" si="67"/>
        <v>46106</v>
      </c>
      <c r="M748" s="31">
        <f t="shared" si="68"/>
        <v>0</v>
      </c>
      <c r="N748" s="31">
        <f t="shared" si="69"/>
        <v>14218.75</v>
      </c>
      <c r="O748" s="31">
        <f t="shared" si="70"/>
        <v>1.9477739726027397</v>
      </c>
      <c r="P748" s="31">
        <f t="shared" si="71"/>
        <v>1.1686643835616439</v>
      </c>
    </row>
    <row r="749" spans="12:16" ht="15" hidden="1" customHeight="1">
      <c r="L749" s="30">
        <f t="shared" si="67"/>
        <v>46107</v>
      </c>
      <c r="M749" s="31">
        <f t="shared" si="68"/>
        <v>0</v>
      </c>
      <c r="N749" s="31">
        <f t="shared" si="69"/>
        <v>14218.75</v>
      </c>
      <c r="O749" s="31">
        <f t="shared" si="70"/>
        <v>1.9477739726027397</v>
      </c>
      <c r="P749" s="31">
        <f t="shared" si="71"/>
        <v>1.1686643835616439</v>
      </c>
    </row>
    <row r="750" spans="12:16" ht="15" hidden="1" customHeight="1">
      <c r="L750" s="30">
        <f t="shared" si="67"/>
        <v>46108</v>
      </c>
      <c r="M750" s="31">
        <f t="shared" si="68"/>
        <v>0</v>
      </c>
      <c r="N750" s="31">
        <f t="shared" si="69"/>
        <v>14218.75</v>
      </c>
      <c r="O750" s="31">
        <f t="shared" si="70"/>
        <v>1.9477739726027397</v>
      </c>
      <c r="P750" s="31">
        <f t="shared" si="71"/>
        <v>1.1686643835616439</v>
      </c>
    </row>
    <row r="751" spans="12:16" ht="15" hidden="1" customHeight="1">
      <c r="L751" s="30">
        <f t="shared" si="67"/>
        <v>46109</v>
      </c>
      <c r="M751" s="31">
        <f t="shared" si="68"/>
        <v>0</v>
      </c>
      <c r="N751" s="31">
        <f t="shared" si="69"/>
        <v>14218.75</v>
      </c>
      <c r="O751" s="31">
        <f t="shared" si="70"/>
        <v>1.9477739726027397</v>
      </c>
      <c r="P751" s="31">
        <f t="shared" si="71"/>
        <v>1.1686643835616439</v>
      </c>
    </row>
    <row r="752" spans="12:16" ht="15" hidden="1" customHeight="1">
      <c r="L752" s="30">
        <f t="shared" si="67"/>
        <v>46110</v>
      </c>
      <c r="M752" s="31">
        <f t="shared" si="68"/>
        <v>0</v>
      </c>
      <c r="N752" s="31">
        <f t="shared" si="69"/>
        <v>14218.75</v>
      </c>
      <c r="O752" s="31">
        <f t="shared" si="70"/>
        <v>1.9477739726027397</v>
      </c>
      <c r="P752" s="31">
        <f t="shared" si="71"/>
        <v>1.1686643835616439</v>
      </c>
    </row>
    <row r="753" spans="12:16" ht="15" hidden="1" customHeight="1">
      <c r="L753" s="30">
        <f t="shared" si="67"/>
        <v>46111</v>
      </c>
      <c r="M753" s="31">
        <f t="shared" si="68"/>
        <v>0</v>
      </c>
      <c r="N753" s="31">
        <f t="shared" si="69"/>
        <v>14218.75</v>
      </c>
      <c r="O753" s="31">
        <f t="shared" si="70"/>
        <v>1.9477739726027397</v>
      </c>
      <c r="P753" s="31">
        <f t="shared" si="71"/>
        <v>1.1686643835616439</v>
      </c>
    </row>
    <row r="754" spans="12:16" ht="15" hidden="1" customHeight="1">
      <c r="L754" s="30">
        <f t="shared" si="67"/>
        <v>46112</v>
      </c>
      <c r="M754" s="31">
        <f t="shared" si="68"/>
        <v>1093.75</v>
      </c>
      <c r="N754" s="31">
        <f t="shared" si="69"/>
        <v>13125</v>
      </c>
      <c r="O754" s="31">
        <f t="shared" si="70"/>
        <v>1.9477739726027397</v>
      </c>
      <c r="P754" s="31">
        <f t="shared" si="71"/>
        <v>1.1686643835616439</v>
      </c>
    </row>
    <row r="755" spans="12:16" ht="15" hidden="1" customHeight="1">
      <c r="L755" s="30">
        <f t="shared" si="67"/>
        <v>46113</v>
      </c>
      <c r="M755" s="31">
        <f t="shared" si="68"/>
        <v>0</v>
      </c>
      <c r="N755" s="31">
        <f t="shared" si="69"/>
        <v>13125</v>
      </c>
      <c r="O755" s="31">
        <f t="shared" si="70"/>
        <v>1.797945205479452</v>
      </c>
      <c r="P755" s="31">
        <f t="shared" si="71"/>
        <v>1.0787671232876712</v>
      </c>
    </row>
    <row r="756" spans="12:16" ht="15" hidden="1" customHeight="1">
      <c r="L756" s="30">
        <f t="shared" si="67"/>
        <v>46114</v>
      </c>
      <c r="M756" s="31">
        <f t="shared" si="68"/>
        <v>0</v>
      </c>
      <c r="N756" s="31">
        <f t="shared" si="69"/>
        <v>13125</v>
      </c>
      <c r="O756" s="31">
        <f t="shared" si="70"/>
        <v>1.797945205479452</v>
      </c>
      <c r="P756" s="31">
        <f t="shared" si="71"/>
        <v>1.0787671232876712</v>
      </c>
    </row>
    <row r="757" spans="12:16" ht="15" hidden="1" customHeight="1">
      <c r="L757" s="30">
        <f t="shared" si="67"/>
        <v>46115</v>
      </c>
      <c r="M757" s="31">
        <f t="shared" si="68"/>
        <v>0</v>
      </c>
      <c r="N757" s="31">
        <f t="shared" si="69"/>
        <v>13125</v>
      </c>
      <c r="O757" s="31">
        <f t="shared" si="70"/>
        <v>1.797945205479452</v>
      </c>
      <c r="P757" s="31">
        <f t="shared" si="71"/>
        <v>1.0787671232876712</v>
      </c>
    </row>
    <row r="758" spans="12:16" ht="15" hidden="1" customHeight="1">
      <c r="L758" s="30">
        <f t="shared" si="67"/>
        <v>46116</v>
      </c>
      <c r="M758" s="31">
        <f t="shared" si="68"/>
        <v>0</v>
      </c>
      <c r="N758" s="31">
        <f t="shared" si="69"/>
        <v>13125</v>
      </c>
      <c r="O758" s="31">
        <f t="shared" si="70"/>
        <v>1.797945205479452</v>
      </c>
      <c r="P758" s="31">
        <f t="shared" si="71"/>
        <v>1.0787671232876712</v>
      </c>
    </row>
    <row r="759" spans="12:16" ht="15" hidden="1" customHeight="1">
      <c r="L759" s="30">
        <f t="shared" si="67"/>
        <v>46117</v>
      </c>
      <c r="M759" s="31">
        <f t="shared" si="68"/>
        <v>0</v>
      </c>
      <c r="N759" s="31">
        <f t="shared" si="69"/>
        <v>13125</v>
      </c>
      <c r="O759" s="31">
        <f t="shared" si="70"/>
        <v>1.797945205479452</v>
      </c>
      <c r="P759" s="31">
        <f t="shared" si="71"/>
        <v>1.0787671232876712</v>
      </c>
    </row>
    <row r="760" spans="12:16" ht="15" hidden="1" customHeight="1">
      <c r="L760" s="30">
        <f t="shared" si="67"/>
        <v>46118</v>
      </c>
      <c r="M760" s="31">
        <f t="shared" si="68"/>
        <v>0</v>
      </c>
      <c r="N760" s="31">
        <f t="shared" si="69"/>
        <v>13125</v>
      </c>
      <c r="O760" s="31">
        <f t="shared" si="70"/>
        <v>1.797945205479452</v>
      </c>
      <c r="P760" s="31">
        <f t="shared" si="71"/>
        <v>1.0787671232876712</v>
      </c>
    </row>
    <row r="761" spans="12:16" ht="15" hidden="1" customHeight="1">
      <c r="L761" s="30">
        <f t="shared" si="67"/>
        <v>46119</v>
      </c>
      <c r="M761" s="31">
        <f t="shared" si="68"/>
        <v>0</v>
      </c>
      <c r="N761" s="31">
        <f t="shared" si="69"/>
        <v>13125</v>
      </c>
      <c r="O761" s="31">
        <f t="shared" si="70"/>
        <v>1.797945205479452</v>
      </c>
      <c r="P761" s="31">
        <f t="shared" si="71"/>
        <v>1.0787671232876712</v>
      </c>
    </row>
    <row r="762" spans="12:16" ht="15" hidden="1" customHeight="1">
      <c r="L762" s="30">
        <f t="shared" si="67"/>
        <v>46120</v>
      </c>
      <c r="M762" s="31">
        <f t="shared" si="68"/>
        <v>0</v>
      </c>
      <c r="N762" s="31">
        <f t="shared" si="69"/>
        <v>13125</v>
      </c>
      <c r="O762" s="31">
        <f t="shared" si="70"/>
        <v>1.797945205479452</v>
      </c>
      <c r="P762" s="31">
        <f t="shared" si="71"/>
        <v>1.0787671232876712</v>
      </c>
    </row>
    <row r="763" spans="12:16" ht="15" hidden="1" customHeight="1">
      <c r="L763" s="30">
        <f t="shared" si="67"/>
        <v>46121</v>
      </c>
      <c r="M763" s="31">
        <f t="shared" si="68"/>
        <v>0</v>
      </c>
      <c r="N763" s="31">
        <f t="shared" si="69"/>
        <v>13125</v>
      </c>
      <c r="O763" s="31">
        <f t="shared" si="70"/>
        <v>1.797945205479452</v>
      </c>
      <c r="P763" s="31">
        <f t="shared" si="71"/>
        <v>1.0787671232876712</v>
      </c>
    </row>
    <row r="764" spans="12:16" ht="15" hidden="1" customHeight="1">
      <c r="L764" s="30">
        <f t="shared" si="67"/>
        <v>46122</v>
      </c>
      <c r="M764" s="31">
        <f t="shared" si="68"/>
        <v>0</v>
      </c>
      <c r="N764" s="31">
        <f t="shared" si="69"/>
        <v>13125</v>
      </c>
      <c r="O764" s="31">
        <f t="shared" si="70"/>
        <v>1.797945205479452</v>
      </c>
      <c r="P764" s="31">
        <f t="shared" si="71"/>
        <v>1.0787671232876712</v>
      </c>
    </row>
    <row r="765" spans="12:16" ht="15" hidden="1" customHeight="1">
      <c r="L765" s="30">
        <f t="shared" si="67"/>
        <v>46123</v>
      </c>
      <c r="M765" s="31">
        <f t="shared" si="68"/>
        <v>0</v>
      </c>
      <c r="N765" s="31">
        <f t="shared" si="69"/>
        <v>13125</v>
      </c>
      <c r="O765" s="31">
        <f t="shared" si="70"/>
        <v>1.797945205479452</v>
      </c>
      <c r="P765" s="31">
        <f t="shared" si="71"/>
        <v>1.0787671232876712</v>
      </c>
    </row>
    <row r="766" spans="12:16" ht="15" hidden="1" customHeight="1">
      <c r="L766" s="30">
        <f t="shared" si="67"/>
        <v>46124</v>
      </c>
      <c r="M766" s="31">
        <f t="shared" si="68"/>
        <v>0</v>
      </c>
      <c r="N766" s="31">
        <f t="shared" si="69"/>
        <v>13125</v>
      </c>
      <c r="O766" s="31">
        <f t="shared" si="70"/>
        <v>1.797945205479452</v>
      </c>
      <c r="P766" s="31">
        <f t="shared" si="71"/>
        <v>1.0787671232876712</v>
      </c>
    </row>
    <row r="767" spans="12:16" ht="15" hidden="1" customHeight="1">
      <c r="L767" s="30">
        <f t="shared" si="67"/>
        <v>46125</v>
      </c>
      <c r="M767" s="31">
        <f t="shared" si="68"/>
        <v>0</v>
      </c>
      <c r="N767" s="31">
        <f t="shared" si="69"/>
        <v>13125</v>
      </c>
      <c r="O767" s="31">
        <f t="shared" si="70"/>
        <v>1.797945205479452</v>
      </c>
      <c r="P767" s="31">
        <f t="shared" si="71"/>
        <v>1.0787671232876712</v>
      </c>
    </row>
    <row r="768" spans="12:16" ht="15" hidden="1" customHeight="1">
      <c r="L768" s="30">
        <f t="shared" si="67"/>
        <v>46126</v>
      </c>
      <c r="M768" s="31">
        <f t="shared" si="68"/>
        <v>0</v>
      </c>
      <c r="N768" s="31">
        <f t="shared" si="69"/>
        <v>13125</v>
      </c>
      <c r="O768" s="31">
        <f t="shared" si="70"/>
        <v>1.797945205479452</v>
      </c>
      <c r="P768" s="31">
        <f t="shared" si="71"/>
        <v>1.0787671232876712</v>
      </c>
    </row>
    <row r="769" spans="12:16" ht="15" hidden="1" customHeight="1">
      <c r="L769" s="30">
        <f t="shared" si="67"/>
        <v>46127</v>
      </c>
      <c r="M769" s="31">
        <f t="shared" si="68"/>
        <v>0</v>
      </c>
      <c r="N769" s="31">
        <f t="shared" si="69"/>
        <v>13125</v>
      </c>
      <c r="O769" s="31">
        <f t="shared" si="70"/>
        <v>1.797945205479452</v>
      </c>
      <c r="P769" s="31">
        <f t="shared" si="71"/>
        <v>1.0787671232876712</v>
      </c>
    </row>
    <row r="770" spans="12:16" ht="15" hidden="1" customHeight="1">
      <c r="L770" s="30">
        <f t="shared" si="67"/>
        <v>46128</v>
      </c>
      <c r="M770" s="31">
        <f t="shared" si="68"/>
        <v>0</v>
      </c>
      <c r="N770" s="31">
        <f t="shared" si="69"/>
        <v>13125</v>
      </c>
      <c r="O770" s="31">
        <f t="shared" si="70"/>
        <v>1.797945205479452</v>
      </c>
      <c r="P770" s="31">
        <f t="shared" si="71"/>
        <v>1.0787671232876712</v>
      </c>
    </row>
    <row r="771" spans="12:16" ht="15" hidden="1" customHeight="1">
      <c r="L771" s="30">
        <f t="shared" si="67"/>
        <v>46129</v>
      </c>
      <c r="M771" s="31">
        <f t="shared" si="68"/>
        <v>0</v>
      </c>
      <c r="N771" s="31">
        <f t="shared" si="69"/>
        <v>13125</v>
      </c>
      <c r="O771" s="31">
        <f t="shared" si="70"/>
        <v>1.797945205479452</v>
      </c>
      <c r="P771" s="31">
        <f t="shared" si="71"/>
        <v>1.0787671232876712</v>
      </c>
    </row>
    <row r="772" spans="12:16" ht="15" hidden="1" customHeight="1">
      <c r="L772" s="30">
        <f t="shared" si="67"/>
        <v>46130</v>
      </c>
      <c r="M772" s="31">
        <f t="shared" si="68"/>
        <v>0</v>
      </c>
      <c r="N772" s="31">
        <f t="shared" si="69"/>
        <v>13125</v>
      </c>
      <c r="O772" s="31">
        <f t="shared" si="70"/>
        <v>1.797945205479452</v>
      </c>
      <c r="P772" s="31">
        <f t="shared" si="71"/>
        <v>1.0787671232876712</v>
      </c>
    </row>
    <row r="773" spans="12:16" ht="15" hidden="1" customHeight="1">
      <c r="L773" s="30">
        <f t="shared" si="67"/>
        <v>46131</v>
      </c>
      <c r="M773" s="31">
        <f t="shared" si="68"/>
        <v>0</v>
      </c>
      <c r="N773" s="31">
        <f t="shared" si="69"/>
        <v>13125</v>
      </c>
      <c r="O773" s="31">
        <f t="shared" si="70"/>
        <v>1.797945205479452</v>
      </c>
      <c r="P773" s="31">
        <f t="shared" si="71"/>
        <v>1.0787671232876712</v>
      </c>
    </row>
    <row r="774" spans="12:16" ht="15" hidden="1" customHeight="1">
      <c r="L774" s="30">
        <f t="shared" si="67"/>
        <v>46132</v>
      </c>
      <c r="M774" s="31">
        <f t="shared" si="68"/>
        <v>0</v>
      </c>
      <c r="N774" s="31">
        <f t="shared" si="69"/>
        <v>13125</v>
      </c>
      <c r="O774" s="31">
        <f t="shared" si="70"/>
        <v>1.797945205479452</v>
      </c>
      <c r="P774" s="31">
        <f t="shared" si="71"/>
        <v>1.0787671232876712</v>
      </c>
    </row>
    <row r="775" spans="12:16" ht="15" hidden="1" customHeight="1">
      <c r="L775" s="30">
        <f t="shared" si="67"/>
        <v>46133</v>
      </c>
      <c r="M775" s="31">
        <f t="shared" si="68"/>
        <v>0</v>
      </c>
      <c r="N775" s="31">
        <f t="shared" si="69"/>
        <v>13125</v>
      </c>
      <c r="O775" s="31">
        <f t="shared" si="70"/>
        <v>1.797945205479452</v>
      </c>
      <c r="P775" s="31">
        <f t="shared" si="71"/>
        <v>1.0787671232876712</v>
      </c>
    </row>
    <row r="776" spans="12:16" ht="15" hidden="1" customHeight="1">
      <c r="L776" s="30">
        <f t="shared" si="67"/>
        <v>46134</v>
      </c>
      <c r="M776" s="31">
        <f t="shared" si="68"/>
        <v>0</v>
      </c>
      <c r="N776" s="31">
        <f t="shared" si="69"/>
        <v>13125</v>
      </c>
      <c r="O776" s="31">
        <f t="shared" si="70"/>
        <v>1.797945205479452</v>
      </c>
      <c r="P776" s="31">
        <f t="shared" si="71"/>
        <v>1.0787671232876712</v>
      </c>
    </row>
    <row r="777" spans="12:16" ht="15" hidden="1" customHeight="1">
      <c r="L777" s="30">
        <f t="shared" si="67"/>
        <v>46135</v>
      </c>
      <c r="M777" s="31">
        <f t="shared" si="68"/>
        <v>0</v>
      </c>
      <c r="N777" s="31">
        <f t="shared" si="69"/>
        <v>13125</v>
      </c>
      <c r="O777" s="31">
        <f t="shared" si="70"/>
        <v>1.797945205479452</v>
      </c>
      <c r="P777" s="31">
        <f t="shared" si="71"/>
        <v>1.0787671232876712</v>
      </c>
    </row>
    <row r="778" spans="12:16" ht="15" hidden="1" customHeight="1">
      <c r="L778" s="30">
        <f t="shared" si="67"/>
        <v>46136</v>
      </c>
      <c r="M778" s="31">
        <f t="shared" si="68"/>
        <v>0</v>
      </c>
      <c r="N778" s="31">
        <f t="shared" si="69"/>
        <v>13125</v>
      </c>
      <c r="O778" s="31">
        <f t="shared" si="70"/>
        <v>1.797945205479452</v>
      </c>
      <c r="P778" s="31">
        <f t="shared" si="71"/>
        <v>1.0787671232876712</v>
      </c>
    </row>
    <row r="779" spans="12:16" ht="15" hidden="1" customHeight="1">
      <c r="L779" s="30">
        <f t="shared" si="67"/>
        <v>46137</v>
      </c>
      <c r="M779" s="31">
        <f t="shared" si="68"/>
        <v>0</v>
      </c>
      <c r="N779" s="31">
        <f t="shared" si="69"/>
        <v>13125</v>
      </c>
      <c r="O779" s="31">
        <f t="shared" si="70"/>
        <v>1.797945205479452</v>
      </c>
      <c r="P779" s="31">
        <f t="shared" si="71"/>
        <v>1.0787671232876712</v>
      </c>
    </row>
    <row r="780" spans="12:16" ht="15" hidden="1" customHeight="1">
      <c r="L780" s="30">
        <f t="shared" si="67"/>
        <v>46138</v>
      </c>
      <c r="M780" s="31">
        <f t="shared" si="68"/>
        <v>0</v>
      </c>
      <c r="N780" s="31">
        <f t="shared" si="69"/>
        <v>13125</v>
      </c>
      <c r="O780" s="31">
        <f t="shared" si="70"/>
        <v>1.797945205479452</v>
      </c>
      <c r="P780" s="31">
        <f t="shared" si="71"/>
        <v>1.0787671232876712</v>
      </c>
    </row>
    <row r="781" spans="12:16" ht="15" hidden="1" customHeight="1">
      <c r="L781" s="30">
        <f t="shared" si="67"/>
        <v>46139</v>
      </c>
      <c r="M781" s="31">
        <f t="shared" si="68"/>
        <v>0</v>
      </c>
      <c r="N781" s="31">
        <f t="shared" si="69"/>
        <v>13125</v>
      </c>
      <c r="O781" s="31">
        <f t="shared" si="70"/>
        <v>1.797945205479452</v>
      </c>
      <c r="P781" s="31">
        <f t="shared" si="71"/>
        <v>1.0787671232876712</v>
      </c>
    </row>
    <row r="782" spans="12:16" ht="15" hidden="1" customHeight="1">
      <c r="L782" s="30">
        <f t="shared" si="67"/>
        <v>46140</v>
      </c>
      <c r="M782" s="31">
        <f t="shared" si="68"/>
        <v>0</v>
      </c>
      <c r="N782" s="31">
        <f t="shared" si="69"/>
        <v>13125</v>
      </c>
      <c r="O782" s="31">
        <f t="shared" si="70"/>
        <v>1.797945205479452</v>
      </c>
      <c r="P782" s="31">
        <f t="shared" si="71"/>
        <v>1.0787671232876712</v>
      </c>
    </row>
    <row r="783" spans="12:16" ht="15" hidden="1" customHeight="1">
      <c r="L783" s="30">
        <f t="shared" si="67"/>
        <v>46141</v>
      </c>
      <c r="M783" s="31">
        <f t="shared" si="68"/>
        <v>0</v>
      </c>
      <c r="N783" s="31">
        <f t="shared" si="69"/>
        <v>13125</v>
      </c>
      <c r="O783" s="31">
        <f t="shared" si="70"/>
        <v>1.797945205479452</v>
      </c>
      <c r="P783" s="31">
        <f t="shared" si="71"/>
        <v>1.0787671232876712</v>
      </c>
    </row>
    <row r="784" spans="12:16" ht="15" hidden="1" customHeight="1">
      <c r="L784" s="30">
        <f t="shared" si="67"/>
        <v>46142</v>
      </c>
      <c r="M784" s="31">
        <f t="shared" si="68"/>
        <v>0</v>
      </c>
      <c r="N784" s="31">
        <f t="shared" si="69"/>
        <v>13125</v>
      </c>
      <c r="O784" s="31">
        <f t="shared" si="70"/>
        <v>1.797945205479452</v>
      </c>
      <c r="P784" s="31">
        <f t="shared" si="71"/>
        <v>1.0787671232876712</v>
      </c>
    </row>
    <row r="785" spans="12:16" ht="15" hidden="1" customHeight="1">
      <c r="L785" s="30">
        <f t="shared" si="67"/>
        <v>46143</v>
      </c>
      <c r="M785" s="31">
        <f t="shared" si="68"/>
        <v>0</v>
      </c>
      <c r="N785" s="31">
        <f t="shared" si="69"/>
        <v>13125</v>
      </c>
      <c r="O785" s="31">
        <f t="shared" si="70"/>
        <v>1.797945205479452</v>
      </c>
      <c r="P785" s="31">
        <f t="shared" si="71"/>
        <v>1.0787671232876712</v>
      </c>
    </row>
    <row r="786" spans="12:16" ht="15" hidden="1" customHeight="1">
      <c r="L786" s="30">
        <f t="shared" si="67"/>
        <v>46144</v>
      </c>
      <c r="M786" s="31">
        <f t="shared" si="68"/>
        <v>0</v>
      </c>
      <c r="N786" s="31">
        <f t="shared" si="69"/>
        <v>13125</v>
      </c>
      <c r="O786" s="31">
        <f t="shared" si="70"/>
        <v>1.797945205479452</v>
      </c>
      <c r="P786" s="31">
        <f t="shared" si="71"/>
        <v>1.0787671232876712</v>
      </c>
    </row>
    <row r="787" spans="12:16" ht="15" hidden="1" customHeight="1">
      <c r="L787" s="30">
        <f t="shared" si="67"/>
        <v>46145</v>
      </c>
      <c r="M787" s="31">
        <f t="shared" si="68"/>
        <v>0</v>
      </c>
      <c r="N787" s="31">
        <f t="shared" si="69"/>
        <v>13125</v>
      </c>
      <c r="O787" s="31">
        <f t="shared" si="70"/>
        <v>1.797945205479452</v>
      </c>
      <c r="P787" s="31">
        <f t="shared" si="71"/>
        <v>1.0787671232876712</v>
      </c>
    </row>
    <row r="788" spans="12:16" ht="15" hidden="1" customHeight="1">
      <c r="L788" s="30">
        <f t="shared" si="67"/>
        <v>46146</v>
      </c>
      <c r="M788" s="31">
        <f t="shared" si="68"/>
        <v>0</v>
      </c>
      <c r="N788" s="31">
        <f t="shared" si="69"/>
        <v>13125</v>
      </c>
      <c r="O788" s="31">
        <f t="shared" si="70"/>
        <v>1.797945205479452</v>
      </c>
      <c r="P788" s="31">
        <f t="shared" si="71"/>
        <v>1.0787671232876712</v>
      </c>
    </row>
    <row r="789" spans="12:16" ht="15" hidden="1" customHeight="1">
      <c r="L789" s="30">
        <f t="shared" si="67"/>
        <v>46147</v>
      </c>
      <c r="M789" s="31">
        <f t="shared" si="68"/>
        <v>0</v>
      </c>
      <c r="N789" s="31">
        <f t="shared" si="69"/>
        <v>13125</v>
      </c>
      <c r="O789" s="31">
        <f t="shared" si="70"/>
        <v>1.797945205479452</v>
      </c>
      <c r="P789" s="31">
        <f t="shared" si="71"/>
        <v>1.0787671232876712</v>
      </c>
    </row>
    <row r="790" spans="12:16" ht="15" hidden="1" customHeight="1">
      <c r="L790" s="30">
        <f t="shared" si="67"/>
        <v>46148</v>
      </c>
      <c r="M790" s="31">
        <f t="shared" si="68"/>
        <v>0</v>
      </c>
      <c r="N790" s="31">
        <f t="shared" si="69"/>
        <v>13125</v>
      </c>
      <c r="O790" s="31">
        <f t="shared" si="70"/>
        <v>1.797945205479452</v>
      </c>
      <c r="P790" s="31">
        <f t="shared" si="71"/>
        <v>1.0787671232876712</v>
      </c>
    </row>
    <row r="791" spans="12:16" ht="15" hidden="1" customHeight="1">
      <c r="L791" s="30">
        <f t="shared" si="67"/>
        <v>46149</v>
      </c>
      <c r="M791" s="31">
        <f t="shared" si="68"/>
        <v>0</v>
      </c>
      <c r="N791" s="31">
        <f t="shared" si="69"/>
        <v>13125</v>
      </c>
      <c r="O791" s="31">
        <f t="shared" si="70"/>
        <v>1.797945205479452</v>
      </c>
      <c r="P791" s="31">
        <f t="shared" si="71"/>
        <v>1.0787671232876712</v>
      </c>
    </row>
    <row r="792" spans="12:16" ht="15" hidden="1" customHeight="1">
      <c r="L792" s="30">
        <f t="shared" ref="L792:L855" si="72">IFERROR(IF(MAX(L791+1,Дата_получения_Займа+1)&gt;Дата_погашения_Займа,"-",MAX(L791+1,Дата_получения_Займа+1)),"-")</f>
        <v>46150</v>
      </c>
      <c r="M792" s="31">
        <f t="shared" ref="M792:M855" si="73">IFERROR(VLOOKUP(L792,$B$24:$E$52,4,FALSE),0)</f>
        <v>0</v>
      </c>
      <c r="N792" s="31">
        <f t="shared" ref="N792:N855" si="74">IF(ISNUMBER(N791),N791-M792,$E$13)</f>
        <v>13125</v>
      </c>
      <c r="O792" s="31">
        <f t="shared" ref="O792:O855" si="75">IFERROR(IF(ISNUMBER(N791),N791,$E$13)*IF(L792&gt;=$J$14,$E$18,$E$17)/IF(MOD(YEAR(L792),4),365,366)*IF(ISBLANK(L791),L792-$E$15,L792-L791),0)</f>
        <v>1.797945205479452</v>
      </c>
      <c r="P792" s="31">
        <f t="shared" ref="P792:P855" si="76">IFERROR(IF(ISNUMBER(N791),N791,$E$13)*3%/IF(MOD(YEAR(L792),4),365,366)*IF(ISBLANK(L791),(L792-$E$15),L792-L791),0)</f>
        <v>1.0787671232876712</v>
      </c>
    </row>
    <row r="793" spans="12:16" ht="15" hidden="1" customHeight="1">
      <c r="L793" s="30">
        <f t="shared" si="72"/>
        <v>46151</v>
      </c>
      <c r="M793" s="31">
        <f t="shared" si="73"/>
        <v>0</v>
      </c>
      <c r="N793" s="31">
        <f t="shared" si="74"/>
        <v>13125</v>
      </c>
      <c r="O793" s="31">
        <f t="shared" si="75"/>
        <v>1.797945205479452</v>
      </c>
      <c r="P793" s="31">
        <f t="shared" si="76"/>
        <v>1.0787671232876712</v>
      </c>
    </row>
    <row r="794" spans="12:16" ht="15" hidden="1" customHeight="1">
      <c r="L794" s="30">
        <f t="shared" si="72"/>
        <v>46152</v>
      </c>
      <c r="M794" s="31">
        <f t="shared" si="73"/>
        <v>0</v>
      </c>
      <c r="N794" s="31">
        <f t="shared" si="74"/>
        <v>13125</v>
      </c>
      <c r="O794" s="31">
        <f t="shared" si="75"/>
        <v>1.797945205479452</v>
      </c>
      <c r="P794" s="31">
        <f t="shared" si="76"/>
        <v>1.0787671232876712</v>
      </c>
    </row>
    <row r="795" spans="12:16" ht="15" hidden="1" customHeight="1">
      <c r="L795" s="30">
        <f t="shared" si="72"/>
        <v>46153</v>
      </c>
      <c r="M795" s="31">
        <f t="shared" si="73"/>
        <v>0</v>
      </c>
      <c r="N795" s="31">
        <f t="shared" si="74"/>
        <v>13125</v>
      </c>
      <c r="O795" s="31">
        <f t="shared" si="75"/>
        <v>1.797945205479452</v>
      </c>
      <c r="P795" s="31">
        <f t="shared" si="76"/>
        <v>1.0787671232876712</v>
      </c>
    </row>
    <row r="796" spans="12:16" ht="15" hidden="1" customHeight="1">
      <c r="L796" s="30">
        <f t="shared" si="72"/>
        <v>46154</v>
      </c>
      <c r="M796" s="31">
        <f t="shared" si="73"/>
        <v>0</v>
      </c>
      <c r="N796" s="31">
        <f t="shared" si="74"/>
        <v>13125</v>
      </c>
      <c r="O796" s="31">
        <f t="shared" si="75"/>
        <v>1.797945205479452</v>
      </c>
      <c r="P796" s="31">
        <f t="shared" si="76"/>
        <v>1.0787671232876712</v>
      </c>
    </row>
    <row r="797" spans="12:16" ht="15" hidden="1" customHeight="1">
      <c r="L797" s="30">
        <f t="shared" si="72"/>
        <v>46155</v>
      </c>
      <c r="M797" s="31">
        <f t="shared" si="73"/>
        <v>0</v>
      </c>
      <c r="N797" s="31">
        <f t="shared" si="74"/>
        <v>13125</v>
      </c>
      <c r="O797" s="31">
        <f t="shared" si="75"/>
        <v>1.797945205479452</v>
      </c>
      <c r="P797" s="31">
        <f t="shared" si="76"/>
        <v>1.0787671232876712</v>
      </c>
    </row>
    <row r="798" spans="12:16" ht="15" hidden="1" customHeight="1">
      <c r="L798" s="30">
        <f t="shared" si="72"/>
        <v>46156</v>
      </c>
      <c r="M798" s="31">
        <f t="shared" si="73"/>
        <v>0</v>
      </c>
      <c r="N798" s="31">
        <f t="shared" si="74"/>
        <v>13125</v>
      </c>
      <c r="O798" s="31">
        <f t="shared" si="75"/>
        <v>1.797945205479452</v>
      </c>
      <c r="P798" s="31">
        <f t="shared" si="76"/>
        <v>1.0787671232876712</v>
      </c>
    </row>
    <row r="799" spans="12:16" ht="15" hidden="1" customHeight="1">
      <c r="L799" s="30">
        <f t="shared" si="72"/>
        <v>46157</v>
      </c>
      <c r="M799" s="31">
        <f t="shared" si="73"/>
        <v>0</v>
      </c>
      <c r="N799" s="31">
        <f t="shared" si="74"/>
        <v>13125</v>
      </c>
      <c r="O799" s="31">
        <f t="shared" si="75"/>
        <v>1.797945205479452</v>
      </c>
      <c r="P799" s="31">
        <f t="shared" si="76"/>
        <v>1.0787671232876712</v>
      </c>
    </row>
    <row r="800" spans="12:16" ht="15" hidden="1" customHeight="1">
      <c r="L800" s="30">
        <f t="shared" si="72"/>
        <v>46158</v>
      </c>
      <c r="M800" s="31">
        <f t="shared" si="73"/>
        <v>0</v>
      </c>
      <c r="N800" s="31">
        <f t="shared" si="74"/>
        <v>13125</v>
      </c>
      <c r="O800" s="31">
        <f t="shared" si="75"/>
        <v>1.797945205479452</v>
      </c>
      <c r="P800" s="31">
        <f t="shared" si="76"/>
        <v>1.0787671232876712</v>
      </c>
    </row>
    <row r="801" spans="12:16" ht="15" hidden="1" customHeight="1">
      <c r="L801" s="30">
        <f t="shared" si="72"/>
        <v>46159</v>
      </c>
      <c r="M801" s="31">
        <f t="shared" si="73"/>
        <v>0</v>
      </c>
      <c r="N801" s="31">
        <f t="shared" si="74"/>
        <v>13125</v>
      </c>
      <c r="O801" s="31">
        <f t="shared" si="75"/>
        <v>1.797945205479452</v>
      </c>
      <c r="P801" s="31">
        <f t="shared" si="76"/>
        <v>1.0787671232876712</v>
      </c>
    </row>
    <row r="802" spans="12:16" ht="15" hidden="1" customHeight="1">
      <c r="L802" s="30">
        <f t="shared" si="72"/>
        <v>46160</v>
      </c>
      <c r="M802" s="31">
        <f t="shared" si="73"/>
        <v>0</v>
      </c>
      <c r="N802" s="31">
        <f t="shared" si="74"/>
        <v>13125</v>
      </c>
      <c r="O802" s="31">
        <f t="shared" si="75"/>
        <v>1.797945205479452</v>
      </c>
      <c r="P802" s="31">
        <f t="shared" si="76"/>
        <v>1.0787671232876712</v>
      </c>
    </row>
    <row r="803" spans="12:16" ht="15" hidden="1" customHeight="1">
      <c r="L803" s="30">
        <f t="shared" si="72"/>
        <v>46161</v>
      </c>
      <c r="M803" s="31">
        <f t="shared" si="73"/>
        <v>0</v>
      </c>
      <c r="N803" s="31">
        <f t="shared" si="74"/>
        <v>13125</v>
      </c>
      <c r="O803" s="31">
        <f t="shared" si="75"/>
        <v>1.797945205479452</v>
      </c>
      <c r="P803" s="31">
        <f t="shared" si="76"/>
        <v>1.0787671232876712</v>
      </c>
    </row>
    <row r="804" spans="12:16" ht="15" hidden="1" customHeight="1">
      <c r="L804" s="30">
        <f t="shared" si="72"/>
        <v>46162</v>
      </c>
      <c r="M804" s="31">
        <f t="shared" si="73"/>
        <v>0</v>
      </c>
      <c r="N804" s="31">
        <f t="shared" si="74"/>
        <v>13125</v>
      </c>
      <c r="O804" s="31">
        <f t="shared" si="75"/>
        <v>1.797945205479452</v>
      </c>
      <c r="P804" s="31">
        <f t="shared" si="76"/>
        <v>1.0787671232876712</v>
      </c>
    </row>
    <row r="805" spans="12:16" ht="15" hidden="1" customHeight="1">
      <c r="L805" s="30">
        <f t="shared" si="72"/>
        <v>46163</v>
      </c>
      <c r="M805" s="31">
        <f t="shared" si="73"/>
        <v>0</v>
      </c>
      <c r="N805" s="31">
        <f t="shared" si="74"/>
        <v>13125</v>
      </c>
      <c r="O805" s="31">
        <f t="shared" si="75"/>
        <v>1.797945205479452</v>
      </c>
      <c r="P805" s="31">
        <f t="shared" si="76"/>
        <v>1.0787671232876712</v>
      </c>
    </row>
    <row r="806" spans="12:16" ht="15" hidden="1" customHeight="1">
      <c r="L806" s="30">
        <f t="shared" si="72"/>
        <v>46164</v>
      </c>
      <c r="M806" s="31">
        <f t="shared" si="73"/>
        <v>0</v>
      </c>
      <c r="N806" s="31">
        <f t="shared" si="74"/>
        <v>13125</v>
      </c>
      <c r="O806" s="31">
        <f t="shared" si="75"/>
        <v>1.797945205479452</v>
      </c>
      <c r="P806" s="31">
        <f t="shared" si="76"/>
        <v>1.0787671232876712</v>
      </c>
    </row>
    <row r="807" spans="12:16" ht="15" hidden="1" customHeight="1">
      <c r="L807" s="30">
        <f t="shared" si="72"/>
        <v>46165</v>
      </c>
      <c r="M807" s="31">
        <f t="shared" si="73"/>
        <v>0</v>
      </c>
      <c r="N807" s="31">
        <f t="shared" si="74"/>
        <v>13125</v>
      </c>
      <c r="O807" s="31">
        <f t="shared" si="75"/>
        <v>1.797945205479452</v>
      </c>
      <c r="P807" s="31">
        <f t="shared" si="76"/>
        <v>1.0787671232876712</v>
      </c>
    </row>
    <row r="808" spans="12:16" ht="15" hidden="1" customHeight="1">
      <c r="L808" s="30">
        <f t="shared" si="72"/>
        <v>46166</v>
      </c>
      <c r="M808" s="31">
        <f t="shared" si="73"/>
        <v>0</v>
      </c>
      <c r="N808" s="31">
        <f t="shared" si="74"/>
        <v>13125</v>
      </c>
      <c r="O808" s="31">
        <f t="shared" si="75"/>
        <v>1.797945205479452</v>
      </c>
      <c r="P808" s="31">
        <f t="shared" si="76"/>
        <v>1.0787671232876712</v>
      </c>
    </row>
    <row r="809" spans="12:16" ht="15" hidden="1" customHeight="1">
      <c r="L809" s="30">
        <f t="shared" si="72"/>
        <v>46167</v>
      </c>
      <c r="M809" s="31">
        <f t="shared" si="73"/>
        <v>0</v>
      </c>
      <c r="N809" s="31">
        <f t="shared" si="74"/>
        <v>13125</v>
      </c>
      <c r="O809" s="31">
        <f t="shared" si="75"/>
        <v>1.797945205479452</v>
      </c>
      <c r="P809" s="31">
        <f t="shared" si="76"/>
        <v>1.0787671232876712</v>
      </c>
    </row>
    <row r="810" spans="12:16" ht="15" hidden="1" customHeight="1">
      <c r="L810" s="30">
        <f t="shared" si="72"/>
        <v>46168</v>
      </c>
      <c r="M810" s="31">
        <f t="shared" si="73"/>
        <v>0</v>
      </c>
      <c r="N810" s="31">
        <f t="shared" si="74"/>
        <v>13125</v>
      </c>
      <c r="O810" s="31">
        <f t="shared" si="75"/>
        <v>1.797945205479452</v>
      </c>
      <c r="P810" s="31">
        <f t="shared" si="76"/>
        <v>1.0787671232876712</v>
      </c>
    </row>
    <row r="811" spans="12:16" ht="15" hidden="1" customHeight="1">
      <c r="L811" s="30">
        <f t="shared" si="72"/>
        <v>46169</v>
      </c>
      <c r="M811" s="31">
        <f t="shared" si="73"/>
        <v>0</v>
      </c>
      <c r="N811" s="31">
        <f t="shared" si="74"/>
        <v>13125</v>
      </c>
      <c r="O811" s="31">
        <f t="shared" si="75"/>
        <v>1.797945205479452</v>
      </c>
      <c r="P811" s="31">
        <f t="shared" si="76"/>
        <v>1.0787671232876712</v>
      </c>
    </row>
    <row r="812" spans="12:16" ht="15" hidden="1" customHeight="1">
      <c r="L812" s="30">
        <f t="shared" si="72"/>
        <v>46170</v>
      </c>
      <c r="M812" s="31">
        <f t="shared" si="73"/>
        <v>0</v>
      </c>
      <c r="N812" s="31">
        <f t="shared" si="74"/>
        <v>13125</v>
      </c>
      <c r="O812" s="31">
        <f t="shared" si="75"/>
        <v>1.797945205479452</v>
      </c>
      <c r="P812" s="31">
        <f t="shared" si="76"/>
        <v>1.0787671232876712</v>
      </c>
    </row>
    <row r="813" spans="12:16" ht="15" hidden="1" customHeight="1">
      <c r="L813" s="30">
        <f t="shared" si="72"/>
        <v>46171</v>
      </c>
      <c r="M813" s="31">
        <f t="shared" si="73"/>
        <v>0</v>
      </c>
      <c r="N813" s="31">
        <f t="shared" si="74"/>
        <v>13125</v>
      </c>
      <c r="O813" s="31">
        <f t="shared" si="75"/>
        <v>1.797945205479452</v>
      </c>
      <c r="P813" s="31">
        <f t="shared" si="76"/>
        <v>1.0787671232876712</v>
      </c>
    </row>
    <row r="814" spans="12:16" ht="15" hidden="1" customHeight="1">
      <c r="L814" s="30">
        <f t="shared" si="72"/>
        <v>46172</v>
      </c>
      <c r="M814" s="31">
        <f t="shared" si="73"/>
        <v>0</v>
      </c>
      <c r="N814" s="31">
        <f t="shared" si="74"/>
        <v>13125</v>
      </c>
      <c r="O814" s="31">
        <f t="shared" si="75"/>
        <v>1.797945205479452</v>
      </c>
      <c r="P814" s="31">
        <f t="shared" si="76"/>
        <v>1.0787671232876712</v>
      </c>
    </row>
    <row r="815" spans="12:16" ht="15" hidden="1" customHeight="1">
      <c r="L815" s="30">
        <f t="shared" si="72"/>
        <v>46173</v>
      </c>
      <c r="M815" s="31">
        <f t="shared" si="73"/>
        <v>0</v>
      </c>
      <c r="N815" s="31">
        <f t="shared" si="74"/>
        <v>13125</v>
      </c>
      <c r="O815" s="31">
        <f t="shared" si="75"/>
        <v>1.797945205479452</v>
      </c>
      <c r="P815" s="31">
        <f t="shared" si="76"/>
        <v>1.0787671232876712</v>
      </c>
    </row>
    <row r="816" spans="12:16" ht="15" hidden="1" customHeight="1">
      <c r="L816" s="30">
        <f t="shared" si="72"/>
        <v>46174</v>
      </c>
      <c r="M816" s="31">
        <f t="shared" si="73"/>
        <v>0</v>
      </c>
      <c r="N816" s="31">
        <f t="shared" si="74"/>
        <v>13125</v>
      </c>
      <c r="O816" s="31">
        <f t="shared" si="75"/>
        <v>1.797945205479452</v>
      </c>
      <c r="P816" s="31">
        <f t="shared" si="76"/>
        <v>1.0787671232876712</v>
      </c>
    </row>
    <row r="817" spans="12:16" ht="15" hidden="1" customHeight="1">
      <c r="L817" s="30">
        <f t="shared" si="72"/>
        <v>46175</v>
      </c>
      <c r="M817" s="31">
        <f t="shared" si="73"/>
        <v>0</v>
      </c>
      <c r="N817" s="31">
        <f t="shared" si="74"/>
        <v>13125</v>
      </c>
      <c r="O817" s="31">
        <f t="shared" si="75"/>
        <v>1.797945205479452</v>
      </c>
      <c r="P817" s="31">
        <f t="shared" si="76"/>
        <v>1.0787671232876712</v>
      </c>
    </row>
    <row r="818" spans="12:16" ht="15" hidden="1" customHeight="1">
      <c r="L818" s="30">
        <f t="shared" si="72"/>
        <v>46176</v>
      </c>
      <c r="M818" s="31">
        <f t="shared" si="73"/>
        <v>0</v>
      </c>
      <c r="N818" s="31">
        <f t="shared" si="74"/>
        <v>13125</v>
      </c>
      <c r="O818" s="31">
        <f t="shared" si="75"/>
        <v>1.797945205479452</v>
      </c>
      <c r="P818" s="31">
        <f t="shared" si="76"/>
        <v>1.0787671232876712</v>
      </c>
    </row>
    <row r="819" spans="12:16" ht="15" hidden="1" customHeight="1">
      <c r="L819" s="30">
        <f t="shared" si="72"/>
        <v>46177</v>
      </c>
      <c r="M819" s="31">
        <f t="shared" si="73"/>
        <v>0</v>
      </c>
      <c r="N819" s="31">
        <f t="shared" si="74"/>
        <v>13125</v>
      </c>
      <c r="O819" s="31">
        <f t="shared" si="75"/>
        <v>1.797945205479452</v>
      </c>
      <c r="P819" s="31">
        <f t="shared" si="76"/>
        <v>1.0787671232876712</v>
      </c>
    </row>
    <row r="820" spans="12:16" ht="15" hidden="1" customHeight="1">
      <c r="L820" s="30">
        <f t="shared" si="72"/>
        <v>46178</v>
      </c>
      <c r="M820" s="31">
        <f t="shared" si="73"/>
        <v>0</v>
      </c>
      <c r="N820" s="31">
        <f t="shared" si="74"/>
        <v>13125</v>
      </c>
      <c r="O820" s="31">
        <f t="shared" si="75"/>
        <v>1.797945205479452</v>
      </c>
      <c r="P820" s="31">
        <f t="shared" si="76"/>
        <v>1.0787671232876712</v>
      </c>
    </row>
    <row r="821" spans="12:16" ht="15" hidden="1" customHeight="1">
      <c r="L821" s="30">
        <f t="shared" si="72"/>
        <v>46179</v>
      </c>
      <c r="M821" s="31">
        <f t="shared" si="73"/>
        <v>0</v>
      </c>
      <c r="N821" s="31">
        <f t="shared" si="74"/>
        <v>13125</v>
      </c>
      <c r="O821" s="31">
        <f t="shared" si="75"/>
        <v>1.797945205479452</v>
      </c>
      <c r="P821" s="31">
        <f t="shared" si="76"/>
        <v>1.0787671232876712</v>
      </c>
    </row>
    <row r="822" spans="12:16" ht="15" hidden="1" customHeight="1">
      <c r="L822" s="30">
        <f t="shared" si="72"/>
        <v>46180</v>
      </c>
      <c r="M822" s="31">
        <f t="shared" si="73"/>
        <v>0</v>
      </c>
      <c r="N822" s="31">
        <f t="shared" si="74"/>
        <v>13125</v>
      </c>
      <c r="O822" s="31">
        <f t="shared" si="75"/>
        <v>1.797945205479452</v>
      </c>
      <c r="P822" s="31">
        <f t="shared" si="76"/>
        <v>1.0787671232876712</v>
      </c>
    </row>
    <row r="823" spans="12:16" ht="15" hidden="1" customHeight="1">
      <c r="L823" s="30">
        <f t="shared" si="72"/>
        <v>46181</v>
      </c>
      <c r="M823" s="31">
        <f t="shared" si="73"/>
        <v>0</v>
      </c>
      <c r="N823" s="31">
        <f t="shared" si="74"/>
        <v>13125</v>
      </c>
      <c r="O823" s="31">
        <f t="shared" si="75"/>
        <v>1.797945205479452</v>
      </c>
      <c r="P823" s="31">
        <f t="shared" si="76"/>
        <v>1.0787671232876712</v>
      </c>
    </row>
    <row r="824" spans="12:16" ht="15" hidden="1" customHeight="1">
      <c r="L824" s="30">
        <f t="shared" si="72"/>
        <v>46182</v>
      </c>
      <c r="M824" s="31">
        <f t="shared" si="73"/>
        <v>0</v>
      </c>
      <c r="N824" s="31">
        <f t="shared" si="74"/>
        <v>13125</v>
      </c>
      <c r="O824" s="31">
        <f t="shared" si="75"/>
        <v>1.797945205479452</v>
      </c>
      <c r="P824" s="31">
        <f t="shared" si="76"/>
        <v>1.0787671232876712</v>
      </c>
    </row>
    <row r="825" spans="12:16" ht="15" hidden="1" customHeight="1">
      <c r="L825" s="30">
        <f t="shared" si="72"/>
        <v>46183</v>
      </c>
      <c r="M825" s="31">
        <f t="shared" si="73"/>
        <v>0</v>
      </c>
      <c r="N825" s="31">
        <f t="shared" si="74"/>
        <v>13125</v>
      </c>
      <c r="O825" s="31">
        <f t="shared" si="75"/>
        <v>1.797945205479452</v>
      </c>
      <c r="P825" s="31">
        <f t="shared" si="76"/>
        <v>1.0787671232876712</v>
      </c>
    </row>
    <row r="826" spans="12:16" ht="15" hidden="1" customHeight="1">
      <c r="L826" s="30">
        <f t="shared" si="72"/>
        <v>46184</v>
      </c>
      <c r="M826" s="31">
        <f t="shared" si="73"/>
        <v>0</v>
      </c>
      <c r="N826" s="31">
        <f t="shared" si="74"/>
        <v>13125</v>
      </c>
      <c r="O826" s="31">
        <f t="shared" si="75"/>
        <v>1.797945205479452</v>
      </c>
      <c r="P826" s="31">
        <f t="shared" si="76"/>
        <v>1.0787671232876712</v>
      </c>
    </row>
    <row r="827" spans="12:16" ht="15" hidden="1" customHeight="1">
      <c r="L827" s="30">
        <f t="shared" si="72"/>
        <v>46185</v>
      </c>
      <c r="M827" s="31">
        <f t="shared" si="73"/>
        <v>0</v>
      </c>
      <c r="N827" s="31">
        <f t="shared" si="74"/>
        <v>13125</v>
      </c>
      <c r="O827" s="31">
        <f t="shared" si="75"/>
        <v>1.797945205479452</v>
      </c>
      <c r="P827" s="31">
        <f t="shared" si="76"/>
        <v>1.0787671232876712</v>
      </c>
    </row>
    <row r="828" spans="12:16" ht="15" hidden="1" customHeight="1">
      <c r="L828" s="30">
        <f t="shared" si="72"/>
        <v>46186</v>
      </c>
      <c r="M828" s="31">
        <f t="shared" si="73"/>
        <v>0</v>
      </c>
      <c r="N828" s="31">
        <f t="shared" si="74"/>
        <v>13125</v>
      </c>
      <c r="O828" s="31">
        <f t="shared" si="75"/>
        <v>1.797945205479452</v>
      </c>
      <c r="P828" s="31">
        <f t="shared" si="76"/>
        <v>1.0787671232876712</v>
      </c>
    </row>
    <row r="829" spans="12:16" ht="15" hidden="1" customHeight="1">
      <c r="L829" s="30">
        <f t="shared" si="72"/>
        <v>46187</v>
      </c>
      <c r="M829" s="31">
        <f t="shared" si="73"/>
        <v>0</v>
      </c>
      <c r="N829" s="31">
        <f t="shared" si="74"/>
        <v>13125</v>
      </c>
      <c r="O829" s="31">
        <f t="shared" si="75"/>
        <v>1.797945205479452</v>
      </c>
      <c r="P829" s="31">
        <f t="shared" si="76"/>
        <v>1.0787671232876712</v>
      </c>
    </row>
    <row r="830" spans="12:16" ht="15" hidden="1" customHeight="1">
      <c r="L830" s="30">
        <f t="shared" si="72"/>
        <v>46188</v>
      </c>
      <c r="M830" s="31">
        <f t="shared" si="73"/>
        <v>0</v>
      </c>
      <c r="N830" s="31">
        <f t="shared" si="74"/>
        <v>13125</v>
      </c>
      <c r="O830" s="31">
        <f t="shared" si="75"/>
        <v>1.797945205479452</v>
      </c>
      <c r="P830" s="31">
        <f t="shared" si="76"/>
        <v>1.0787671232876712</v>
      </c>
    </row>
    <row r="831" spans="12:16" ht="15" hidden="1" customHeight="1">
      <c r="L831" s="30">
        <f t="shared" si="72"/>
        <v>46189</v>
      </c>
      <c r="M831" s="31">
        <f t="shared" si="73"/>
        <v>0</v>
      </c>
      <c r="N831" s="31">
        <f t="shared" si="74"/>
        <v>13125</v>
      </c>
      <c r="O831" s="31">
        <f t="shared" si="75"/>
        <v>1.797945205479452</v>
      </c>
      <c r="P831" s="31">
        <f t="shared" si="76"/>
        <v>1.0787671232876712</v>
      </c>
    </row>
    <row r="832" spans="12:16" ht="15" hidden="1" customHeight="1">
      <c r="L832" s="30">
        <f t="shared" si="72"/>
        <v>46190</v>
      </c>
      <c r="M832" s="31">
        <f t="shared" si="73"/>
        <v>0</v>
      </c>
      <c r="N832" s="31">
        <f t="shared" si="74"/>
        <v>13125</v>
      </c>
      <c r="O832" s="31">
        <f t="shared" si="75"/>
        <v>1.797945205479452</v>
      </c>
      <c r="P832" s="31">
        <f t="shared" si="76"/>
        <v>1.0787671232876712</v>
      </c>
    </row>
    <row r="833" spans="12:16" ht="15" hidden="1" customHeight="1">
      <c r="L833" s="30">
        <f t="shared" si="72"/>
        <v>46191</v>
      </c>
      <c r="M833" s="31">
        <f t="shared" si="73"/>
        <v>0</v>
      </c>
      <c r="N833" s="31">
        <f t="shared" si="74"/>
        <v>13125</v>
      </c>
      <c r="O833" s="31">
        <f t="shared" si="75"/>
        <v>1.797945205479452</v>
      </c>
      <c r="P833" s="31">
        <f t="shared" si="76"/>
        <v>1.0787671232876712</v>
      </c>
    </row>
    <row r="834" spans="12:16" ht="15" hidden="1" customHeight="1">
      <c r="L834" s="30">
        <f t="shared" si="72"/>
        <v>46192</v>
      </c>
      <c r="M834" s="31">
        <f t="shared" si="73"/>
        <v>0</v>
      </c>
      <c r="N834" s="31">
        <f t="shared" si="74"/>
        <v>13125</v>
      </c>
      <c r="O834" s="31">
        <f t="shared" si="75"/>
        <v>1.797945205479452</v>
      </c>
      <c r="P834" s="31">
        <f t="shared" si="76"/>
        <v>1.0787671232876712</v>
      </c>
    </row>
    <row r="835" spans="12:16" ht="15" hidden="1" customHeight="1">
      <c r="L835" s="30">
        <f t="shared" si="72"/>
        <v>46193</v>
      </c>
      <c r="M835" s="31">
        <f t="shared" si="73"/>
        <v>0</v>
      </c>
      <c r="N835" s="31">
        <f t="shared" si="74"/>
        <v>13125</v>
      </c>
      <c r="O835" s="31">
        <f t="shared" si="75"/>
        <v>1.797945205479452</v>
      </c>
      <c r="P835" s="31">
        <f t="shared" si="76"/>
        <v>1.0787671232876712</v>
      </c>
    </row>
    <row r="836" spans="12:16" ht="15" hidden="1" customHeight="1">
      <c r="L836" s="30">
        <f t="shared" si="72"/>
        <v>46194</v>
      </c>
      <c r="M836" s="31">
        <f t="shared" si="73"/>
        <v>0</v>
      </c>
      <c r="N836" s="31">
        <f t="shared" si="74"/>
        <v>13125</v>
      </c>
      <c r="O836" s="31">
        <f t="shared" si="75"/>
        <v>1.797945205479452</v>
      </c>
      <c r="P836" s="31">
        <f t="shared" si="76"/>
        <v>1.0787671232876712</v>
      </c>
    </row>
    <row r="837" spans="12:16" ht="15" hidden="1" customHeight="1">
      <c r="L837" s="30">
        <f t="shared" si="72"/>
        <v>46195</v>
      </c>
      <c r="M837" s="31">
        <f t="shared" si="73"/>
        <v>0</v>
      </c>
      <c r="N837" s="31">
        <f t="shared" si="74"/>
        <v>13125</v>
      </c>
      <c r="O837" s="31">
        <f t="shared" si="75"/>
        <v>1.797945205479452</v>
      </c>
      <c r="P837" s="31">
        <f t="shared" si="76"/>
        <v>1.0787671232876712</v>
      </c>
    </row>
    <row r="838" spans="12:16" ht="15" hidden="1" customHeight="1">
      <c r="L838" s="30">
        <f t="shared" si="72"/>
        <v>46196</v>
      </c>
      <c r="M838" s="31">
        <f t="shared" si="73"/>
        <v>0</v>
      </c>
      <c r="N838" s="31">
        <f t="shared" si="74"/>
        <v>13125</v>
      </c>
      <c r="O838" s="31">
        <f t="shared" si="75"/>
        <v>1.797945205479452</v>
      </c>
      <c r="P838" s="31">
        <f t="shared" si="76"/>
        <v>1.0787671232876712</v>
      </c>
    </row>
    <row r="839" spans="12:16" ht="15" hidden="1" customHeight="1">
      <c r="L839" s="30">
        <f t="shared" si="72"/>
        <v>46197</v>
      </c>
      <c r="M839" s="31">
        <f t="shared" si="73"/>
        <v>0</v>
      </c>
      <c r="N839" s="31">
        <f t="shared" si="74"/>
        <v>13125</v>
      </c>
      <c r="O839" s="31">
        <f t="shared" si="75"/>
        <v>1.797945205479452</v>
      </c>
      <c r="P839" s="31">
        <f t="shared" si="76"/>
        <v>1.0787671232876712</v>
      </c>
    </row>
    <row r="840" spans="12:16" ht="15" hidden="1" customHeight="1">
      <c r="L840" s="30">
        <f t="shared" si="72"/>
        <v>46198</v>
      </c>
      <c r="M840" s="31">
        <f t="shared" si="73"/>
        <v>0</v>
      </c>
      <c r="N840" s="31">
        <f t="shared" si="74"/>
        <v>13125</v>
      </c>
      <c r="O840" s="31">
        <f t="shared" si="75"/>
        <v>1.797945205479452</v>
      </c>
      <c r="P840" s="31">
        <f t="shared" si="76"/>
        <v>1.0787671232876712</v>
      </c>
    </row>
    <row r="841" spans="12:16" ht="15" hidden="1" customHeight="1">
      <c r="L841" s="30">
        <f t="shared" si="72"/>
        <v>46199</v>
      </c>
      <c r="M841" s="31">
        <f t="shared" si="73"/>
        <v>0</v>
      </c>
      <c r="N841" s="31">
        <f t="shared" si="74"/>
        <v>13125</v>
      </c>
      <c r="O841" s="31">
        <f t="shared" si="75"/>
        <v>1.797945205479452</v>
      </c>
      <c r="P841" s="31">
        <f t="shared" si="76"/>
        <v>1.0787671232876712</v>
      </c>
    </row>
    <row r="842" spans="12:16" ht="15" hidden="1" customHeight="1">
      <c r="L842" s="30">
        <f t="shared" si="72"/>
        <v>46200</v>
      </c>
      <c r="M842" s="31">
        <f t="shared" si="73"/>
        <v>0</v>
      </c>
      <c r="N842" s="31">
        <f t="shared" si="74"/>
        <v>13125</v>
      </c>
      <c r="O842" s="31">
        <f t="shared" si="75"/>
        <v>1.797945205479452</v>
      </c>
      <c r="P842" s="31">
        <f t="shared" si="76"/>
        <v>1.0787671232876712</v>
      </c>
    </row>
    <row r="843" spans="12:16" ht="15" hidden="1" customHeight="1">
      <c r="L843" s="30">
        <f t="shared" si="72"/>
        <v>46201</v>
      </c>
      <c r="M843" s="31">
        <f t="shared" si="73"/>
        <v>0</v>
      </c>
      <c r="N843" s="31">
        <f t="shared" si="74"/>
        <v>13125</v>
      </c>
      <c r="O843" s="31">
        <f t="shared" si="75"/>
        <v>1.797945205479452</v>
      </c>
      <c r="P843" s="31">
        <f t="shared" si="76"/>
        <v>1.0787671232876712</v>
      </c>
    </row>
    <row r="844" spans="12:16" ht="15" hidden="1" customHeight="1">
      <c r="L844" s="30">
        <f t="shared" si="72"/>
        <v>46202</v>
      </c>
      <c r="M844" s="31">
        <f t="shared" si="73"/>
        <v>0</v>
      </c>
      <c r="N844" s="31">
        <f t="shared" si="74"/>
        <v>13125</v>
      </c>
      <c r="O844" s="31">
        <f t="shared" si="75"/>
        <v>1.797945205479452</v>
      </c>
      <c r="P844" s="31">
        <f t="shared" si="76"/>
        <v>1.0787671232876712</v>
      </c>
    </row>
    <row r="845" spans="12:16" ht="15" hidden="1" customHeight="1">
      <c r="L845" s="30">
        <f t="shared" si="72"/>
        <v>46203</v>
      </c>
      <c r="M845" s="31">
        <f t="shared" si="73"/>
        <v>1093.75</v>
      </c>
      <c r="N845" s="31">
        <f t="shared" si="74"/>
        <v>12031.25</v>
      </c>
      <c r="O845" s="31">
        <f t="shared" si="75"/>
        <v>1.797945205479452</v>
      </c>
      <c r="P845" s="31">
        <f t="shared" si="76"/>
        <v>1.0787671232876712</v>
      </c>
    </row>
    <row r="846" spans="12:16" ht="15" hidden="1" customHeight="1">
      <c r="L846" s="30">
        <f t="shared" si="72"/>
        <v>46204</v>
      </c>
      <c r="M846" s="31">
        <f t="shared" si="73"/>
        <v>0</v>
      </c>
      <c r="N846" s="31">
        <f t="shared" si="74"/>
        <v>12031.25</v>
      </c>
      <c r="O846" s="31">
        <f t="shared" si="75"/>
        <v>1.6481164383561644</v>
      </c>
      <c r="P846" s="31">
        <f t="shared" si="76"/>
        <v>0.98886986301369861</v>
      </c>
    </row>
    <row r="847" spans="12:16" ht="15" hidden="1" customHeight="1">
      <c r="L847" s="30">
        <f t="shared" si="72"/>
        <v>46205</v>
      </c>
      <c r="M847" s="31">
        <f t="shared" si="73"/>
        <v>0</v>
      </c>
      <c r="N847" s="31">
        <f t="shared" si="74"/>
        <v>12031.25</v>
      </c>
      <c r="O847" s="31">
        <f t="shared" si="75"/>
        <v>1.6481164383561644</v>
      </c>
      <c r="P847" s="31">
        <f t="shared" si="76"/>
        <v>0.98886986301369861</v>
      </c>
    </row>
    <row r="848" spans="12:16" ht="15" hidden="1" customHeight="1">
      <c r="L848" s="30">
        <f t="shared" si="72"/>
        <v>46206</v>
      </c>
      <c r="M848" s="31">
        <f t="shared" si="73"/>
        <v>0</v>
      </c>
      <c r="N848" s="31">
        <f t="shared" si="74"/>
        <v>12031.25</v>
      </c>
      <c r="O848" s="31">
        <f t="shared" si="75"/>
        <v>1.6481164383561644</v>
      </c>
      <c r="P848" s="31">
        <f t="shared" si="76"/>
        <v>0.98886986301369861</v>
      </c>
    </row>
    <row r="849" spans="12:16" ht="15" hidden="1" customHeight="1">
      <c r="L849" s="30">
        <f t="shared" si="72"/>
        <v>46207</v>
      </c>
      <c r="M849" s="31">
        <f t="shared" si="73"/>
        <v>0</v>
      </c>
      <c r="N849" s="31">
        <f t="shared" si="74"/>
        <v>12031.25</v>
      </c>
      <c r="O849" s="31">
        <f t="shared" si="75"/>
        <v>1.6481164383561644</v>
      </c>
      <c r="P849" s="31">
        <f t="shared" si="76"/>
        <v>0.98886986301369861</v>
      </c>
    </row>
    <row r="850" spans="12:16" ht="15" hidden="1" customHeight="1">
      <c r="L850" s="30">
        <f t="shared" si="72"/>
        <v>46208</v>
      </c>
      <c r="M850" s="31">
        <f t="shared" si="73"/>
        <v>0</v>
      </c>
      <c r="N850" s="31">
        <f t="shared" si="74"/>
        <v>12031.25</v>
      </c>
      <c r="O850" s="31">
        <f t="shared" si="75"/>
        <v>1.6481164383561644</v>
      </c>
      <c r="P850" s="31">
        <f t="shared" si="76"/>
        <v>0.98886986301369861</v>
      </c>
    </row>
    <row r="851" spans="12:16" ht="15" hidden="1" customHeight="1">
      <c r="L851" s="30">
        <f t="shared" si="72"/>
        <v>46209</v>
      </c>
      <c r="M851" s="31">
        <f t="shared" si="73"/>
        <v>0</v>
      </c>
      <c r="N851" s="31">
        <f t="shared" si="74"/>
        <v>12031.25</v>
      </c>
      <c r="O851" s="31">
        <f t="shared" si="75"/>
        <v>1.6481164383561644</v>
      </c>
      <c r="P851" s="31">
        <f t="shared" si="76"/>
        <v>0.98886986301369861</v>
      </c>
    </row>
    <row r="852" spans="12:16" ht="15" hidden="1" customHeight="1">
      <c r="L852" s="30">
        <f t="shared" si="72"/>
        <v>46210</v>
      </c>
      <c r="M852" s="31">
        <f t="shared" si="73"/>
        <v>0</v>
      </c>
      <c r="N852" s="31">
        <f t="shared" si="74"/>
        <v>12031.25</v>
      </c>
      <c r="O852" s="31">
        <f t="shared" si="75"/>
        <v>1.6481164383561644</v>
      </c>
      <c r="P852" s="31">
        <f t="shared" si="76"/>
        <v>0.98886986301369861</v>
      </c>
    </row>
    <row r="853" spans="12:16" ht="15" hidden="1" customHeight="1">
      <c r="L853" s="30">
        <f t="shared" si="72"/>
        <v>46211</v>
      </c>
      <c r="M853" s="31">
        <f t="shared" si="73"/>
        <v>0</v>
      </c>
      <c r="N853" s="31">
        <f t="shared" si="74"/>
        <v>12031.25</v>
      </c>
      <c r="O853" s="31">
        <f t="shared" si="75"/>
        <v>1.6481164383561644</v>
      </c>
      <c r="P853" s="31">
        <f t="shared" si="76"/>
        <v>0.98886986301369861</v>
      </c>
    </row>
    <row r="854" spans="12:16" ht="15" hidden="1" customHeight="1">
      <c r="L854" s="30">
        <f t="shared" si="72"/>
        <v>46212</v>
      </c>
      <c r="M854" s="31">
        <f t="shared" si="73"/>
        <v>0</v>
      </c>
      <c r="N854" s="31">
        <f t="shared" si="74"/>
        <v>12031.25</v>
      </c>
      <c r="O854" s="31">
        <f t="shared" si="75"/>
        <v>1.6481164383561644</v>
      </c>
      <c r="P854" s="31">
        <f t="shared" si="76"/>
        <v>0.98886986301369861</v>
      </c>
    </row>
    <row r="855" spans="12:16" ht="15" hidden="1" customHeight="1">
      <c r="L855" s="30">
        <f t="shared" si="72"/>
        <v>46213</v>
      </c>
      <c r="M855" s="31">
        <f t="shared" si="73"/>
        <v>0</v>
      </c>
      <c r="N855" s="31">
        <f t="shared" si="74"/>
        <v>12031.25</v>
      </c>
      <c r="O855" s="31">
        <f t="shared" si="75"/>
        <v>1.6481164383561644</v>
      </c>
      <c r="P855" s="31">
        <f t="shared" si="76"/>
        <v>0.98886986301369861</v>
      </c>
    </row>
    <row r="856" spans="12:16" ht="15" hidden="1" customHeight="1">
      <c r="L856" s="30">
        <f t="shared" ref="L856:L919" si="77">IFERROR(IF(MAX(L855+1,Дата_получения_Займа+1)&gt;Дата_погашения_Займа,"-",MAX(L855+1,Дата_получения_Займа+1)),"-")</f>
        <v>46214</v>
      </c>
      <c r="M856" s="31">
        <f t="shared" ref="M856:M919" si="78">IFERROR(VLOOKUP(L856,$B$24:$E$52,4,FALSE),0)</f>
        <v>0</v>
      </c>
      <c r="N856" s="31">
        <f t="shared" ref="N856:N919" si="79">IF(ISNUMBER(N855),N855-M856,$E$13)</f>
        <v>12031.25</v>
      </c>
      <c r="O856" s="31">
        <f t="shared" ref="O856:O919" si="80">IFERROR(IF(ISNUMBER(N855),N855,$E$13)*IF(L856&gt;=$J$14,$E$18,$E$17)/IF(MOD(YEAR(L856),4),365,366)*IF(ISBLANK(L855),L856-$E$15,L856-L855),0)</f>
        <v>1.6481164383561644</v>
      </c>
      <c r="P856" s="31">
        <f t="shared" ref="P856:P919" si="81">IFERROR(IF(ISNUMBER(N855),N855,$E$13)*3%/IF(MOD(YEAR(L856),4),365,366)*IF(ISBLANK(L855),(L856-$E$15),L856-L855),0)</f>
        <v>0.98886986301369861</v>
      </c>
    </row>
    <row r="857" spans="12:16" ht="15" hidden="1" customHeight="1">
      <c r="L857" s="30">
        <f t="shared" si="77"/>
        <v>46215</v>
      </c>
      <c r="M857" s="31">
        <f t="shared" si="78"/>
        <v>0</v>
      </c>
      <c r="N857" s="31">
        <f t="shared" si="79"/>
        <v>12031.25</v>
      </c>
      <c r="O857" s="31">
        <f t="shared" si="80"/>
        <v>1.6481164383561644</v>
      </c>
      <c r="P857" s="31">
        <f t="shared" si="81"/>
        <v>0.98886986301369861</v>
      </c>
    </row>
    <row r="858" spans="12:16" ht="15" hidden="1" customHeight="1">
      <c r="L858" s="30">
        <f t="shared" si="77"/>
        <v>46216</v>
      </c>
      <c r="M858" s="31">
        <f t="shared" si="78"/>
        <v>0</v>
      </c>
      <c r="N858" s="31">
        <f t="shared" si="79"/>
        <v>12031.25</v>
      </c>
      <c r="O858" s="31">
        <f t="shared" si="80"/>
        <v>1.6481164383561644</v>
      </c>
      <c r="P858" s="31">
        <f t="shared" si="81"/>
        <v>0.98886986301369861</v>
      </c>
    </row>
    <row r="859" spans="12:16" ht="15" hidden="1" customHeight="1">
      <c r="L859" s="30">
        <f t="shared" si="77"/>
        <v>46217</v>
      </c>
      <c r="M859" s="31">
        <f t="shared" si="78"/>
        <v>0</v>
      </c>
      <c r="N859" s="31">
        <f t="shared" si="79"/>
        <v>12031.25</v>
      </c>
      <c r="O859" s="31">
        <f t="shared" si="80"/>
        <v>1.6481164383561644</v>
      </c>
      <c r="P859" s="31">
        <f t="shared" si="81"/>
        <v>0.98886986301369861</v>
      </c>
    </row>
    <row r="860" spans="12:16" ht="15" hidden="1" customHeight="1">
      <c r="L860" s="30">
        <f t="shared" si="77"/>
        <v>46218</v>
      </c>
      <c r="M860" s="31">
        <f t="shared" si="78"/>
        <v>0</v>
      </c>
      <c r="N860" s="31">
        <f t="shared" si="79"/>
        <v>12031.25</v>
      </c>
      <c r="O860" s="31">
        <f t="shared" si="80"/>
        <v>1.6481164383561644</v>
      </c>
      <c r="P860" s="31">
        <f t="shared" si="81"/>
        <v>0.98886986301369861</v>
      </c>
    </row>
    <row r="861" spans="12:16" ht="15" hidden="1" customHeight="1">
      <c r="L861" s="30">
        <f t="shared" si="77"/>
        <v>46219</v>
      </c>
      <c r="M861" s="31">
        <f t="shared" si="78"/>
        <v>0</v>
      </c>
      <c r="N861" s="31">
        <f t="shared" si="79"/>
        <v>12031.25</v>
      </c>
      <c r="O861" s="31">
        <f t="shared" si="80"/>
        <v>1.6481164383561644</v>
      </c>
      <c r="P861" s="31">
        <f t="shared" si="81"/>
        <v>0.98886986301369861</v>
      </c>
    </row>
    <row r="862" spans="12:16" ht="15" hidden="1" customHeight="1">
      <c r="L862" s="30">
        <f t="shared" si="77"/>
        <v>46220</v>
      </c>
      <c r="M862" s="31">
        <f t="shared" si="78"/>
        <v>0</v>
      </c>
      <c r="N862" s="31">
        <f t="shared" si="79"/>
        <v>12031.25</v>
      </c>
      <c r="O862" s="31">
        <f t="shared" si="80"/>
        <v>1.6481164383561644</v>
      </c>
      <c r="P862" s="31">
        <f t="shared" si="81"/>
        <v>0.98886986301369861</v>
      </c>
    </row>
    <row r="863" spans="12:16" ht="15" hidden="1" customHeight="1">
      <c r="L863" s="30">
        <f t="shared" si="77"/>
        <v>46221</v>
      </c>
      <c r="M863" s="31">
        <f t="shared" si="78"/>
        <v>0</v>
      </c>
      <c r="N863" s="31">
        <f t="shared" si="79"/>
        <v>12031.25</v>
      </c>
      <c r="O863" s="31">
        <f t="shared" si="80"/>
        <v>1.6481164383561644</v>
      </c>
      <c r="P863" s="31">
        <f t="shared" si="81"/>
        <v>0.98886986301369861</v>
      </c>
    </row>
    <row r="864" spans="12:16" ht="15" hidden="1" customHeight="1">
      <c r="L864" s="30">
        <f t="shared" si="77"/>
        <v>46222</v>
      </c>
      <c r="M864" s="31">
        <f t="shared" si="78"/>
        <v>0</v>
      </c>
      <c r="N864" s="31">
        <f t="shared" si="79"/>
        <v>12031.25</v>
      </c>
      <c r="O864" s="31">
        <f t="shared" si="80"/>
        <v>1.6481164383561644</v>
      </c>
      <c r="P864" s="31">
        <f t="shared" si="81"/>
        <v>0.98886986301369861</v>
      </c>
    </row>
    <row r="865" spans="12:16" ht="15" hidden="1" customHeight="1">
      <c r="L865" s="30">
        <f t="shared" si="77"/>
        <v>46223</v>
      </c>
      <c r="M865" s="31">
        <f t="shared" si="78"/>
        <v>0</v>
      </c>
      <c r="N865" s="31">
        <f t="shared" si="79"/>
        <v>12031.25</v>
      </c>
      <c r="O865" s="31">
        <f t="shared" si="80"/>
        <v>1.6481164383561644</v>
      </c>
      <c r="P865" s="31">
        <f t="shared" si="81"/>
        <v>0.98886986301369861</v>
      </c>
    </row>
    <row r="866" spans="12:16" ht="15" hidden="1" customHeight="1">
      <c r="L866" s="30">
        <f t="shared" si="77"/>
        <v>46224</v>
      </c>
      <c r="M866" s="31">
        <f t="shared" si="78"/>
        <v>0</v>
      </c>
      <c r="N866" s="31">
        <f t="shared" si="79"/>
        <v>12031.25</v>
      </c>
      <c r="O866" s="31">
        <f t="shared" si="80"/>
        <v>1.6481164383561644</v>
      </c>
      <c r="P866" s="31">
        <f t="shared" si="81"/>
        <v>0.98886986301369861</v>
      </c>
    </row>
    <row r="867" spans="12:16" ht="15" hidden="1" customHeight="1">
      <c r="L867" s="30">
        <f t="shared" si="77"/>
        <v>46225</v>
      </c>
      <c r="M867" s="31">
        <f t="shared" si="78"/>
        <v>0</v>
      </c>
      <c r="N867" s="31">
        <f t="shared" si="79"/>
        <v>12031.25</v>
      </c>
      <c r="O867" s="31">
        <f t="shared" si="80"/>
        <v>1.6481164383561644</v>
      </c>
      <c r="P867" s="31">
        <f t="shared" si="81"/>
        <v>0.98886986301369861</v>
      </c>
    </row>
    <row r="868" spans="12:16" ht="15" hidden="1" customHeight="1">
      <c r="L868" s="30">
        <f t="shared" si="77"/>
        <v>46226</v>
      </c>
      <c r="M868" s="31">
        <f t="shared" si="78"/>
        <v>0</v>
      </c>
      <c r="N868" s="31">
        <f t="shared" si="79"/>
        <v>12031.25</v>
      </c>
      <c r="O868" s="31">
        <f t="shared" si="80"/>
        <v>1.6481164383561644</v>
      </c>
      <c r="P868" s="31">
        <f t="shared" si="81"/>
        <v>0.98886986301369861</v>
      </c>
    </row>
    <row r="869" spans="12:16" ht="15" hidden="1" customHeight="1">
      <c r="L869" s="30">
        <f t="shared" si="77"/>
        <v>46227</v>
      </c>
      <c r="M869" s="31">
        <f t="shared" si="78"/>
        <v>0</v>
      </c>
      <c r="N869" s="31">
        <f t="shared" si="79"/>
        <v>12031.25</v>
      </c>
      <c r="O869" s="31">
        <f t="shared" si="80"/>
        <v>1.6481164383561644</v>
      </c>
      <c r="P869" s="31">
        <f t="shared" si="81"/>
        <v>0.98886986301369861</v>
      </c>
    </row>
    <row r="870" spans="12:16" ht="15" hidden="1" customHeight="1">
      <c r="L870" s="30">
        <f t="shared" si="77"/>
        <v>46228</v>
      </c>
      <c r="M870" s="31">
        <f t="shared" si="78"/>
        <v>0</v>
      </c>
      <c r="N870" s="31">
        <f t="shared" si="79"/>
        <v>12031.25</v>
      </c>
      <c r="O870" s="31">
        <f t="shared" si="80"/>
        <v>1.6481164383561644</v>
      </c>
      <c r="P870" s="31">
        <f t="shared" si="81"/>
        <v>0.98886986301369861</v>
      </c>
    </row>
    <row r="871" spans="12:16" ht="15" hidden="1" customHeight="1">
      <c r="L871" s="30">
        <f t="shared" si="77"/>
        <v>46229</v>
      </c>
      <c r="M871" s="31">
        <f t="shared" si="78"/>
        <v>0</v>
      </c>
      <c r="N871" s="31">
        <f t="shared" si="79"/>
        <v>12031.25</v>
      </c>
      <c r="O871" s="31">
        <f t="shared" si="80"/>
        <v>1.6481164383561644</v>
      </c>
      <c r="P871" s="31">
        <f t="shared" si="81"/>
        <v>0.98886986301369861</v>
      </c>
    </row>
    <row r="872" spans="12:16" ht="15" hidden="1" customHeight="1">
      <c r="L872" s="30">
        <f t="shared" si="77"/>
        <v>46230</v>
      </c>
      <c r="M872" s="31">
        <f t="shared" si="78"/>
        <v>0</v>
      </c>
      <c r="N872" s="31">
        <f t="shared" si="79"/>
        <v>12031.25</v>
      </c>
      <c r="O872" s="31">
        <f t="shared" si="80"/>
        <v>1.6481164383561644</v>
      </c>
      <c r="P872" s="31">
        <f t="shared" si="81"/>
        <v>0.98886986301369861</v>
      </c>
    </row>
    <row r="873" spans="12:16" ht="15" hidden="1" customHeight="1">
      <c r="L873" s="30">
        <f t="shared" si="77"/>
        <v>46231</v>
      </c>
      <c r="M873" s="31">
        <f t="shared" si="78"/>
        <v>0</v>
      </c>
      <c r="N873" s="31">
        <f t="shared" si="79"/>
        <v>12031.25</v>
      </c>
      <c r="O873" s="31">
        <f t="shared" si="80"/>
        <v>1.6481164383561644</v>
      </c>
      <c r="P873" s="31">
        <f t="shared" si="81"/>
        <v>0.98886986301369861</v>
      </c>
    </row>
    <row r="874" spans="12:16" ht="15" hidden="1" customHeight="1">
      <c r="L874" s="30">
        <f t="shared" si="77"/>
        <v>46232</v>
      </c>
      <c r="M874" s="31">
        <f t="shared" si="78"/>
        <v>0</v>
      </c>
      <c r="N874" s="31">
        <f t="shared" si="79"/>
        <v>12031.25</v>
      </c>
      <c r="O874" s="31">
        <f t="shared" si="80"/>
        <v>1.6481164383561644</v>
      </c>
      <c r="P874" s="31">
        <f t="shared" si="81"/>
        <v>0.98886986301369861</v>
      </c>
    </row>
    <row r="875" spans="12:16" ht="15" hidden="1" customHeight="1">
      <c r="L875" s="30">
        <f t="shared" si="77"/>
        <v>46233</v>
      </c>
      <c r="M875" s="31">
        <f t="shared" si="78"/>
        <v>0</v>
      </c>
      <c r="N875" s="31">
        <f t="shared" si="79"/>
        <v>12031.25</v>
      </c>
      <c r="O875" s="31">
        <f t="shared" si="80"/>
        <v>1.6481164383561644</v>
      </c>
      <c r="P875" s="31">
        <f t="shared" si="81"/>
        <v>0.98886986301369861</v>
      </c>
    </row>
    <row r="876" spans="12:16" ht="15" hidden="1" customHeight="1">
      <c r="L876" s="30">
        <f t="shared" si="77"/>
        <v>46234</v>
      </c>
      <c r="M876" s="31">
        <f t="shared" si="78"/>
        <v>0</v>
      </c>
      <c r="N876" s="31">
        <f t="shared" si="79"/>
        <v>12031.25</v>
      </c>
      <c r="O876" s="31">
        <f t="shared" si="80"/>
        <v>1.6481164383561644</v>
      </c>
      <c r="P876" s="31">
        <f t="shared" si="81"/>
        <v>0.98886986301369861</v>
      </c>
    </row>
    <row r="877" spans="12:16" ht="15" hidden="1" customHeight="1">
      <c r="L877" s="30">
        <f t="shared" si="77"/>
        <v>46235</v>
      </c>
      <c r="M877" s="31">
        <f t="shared" si="78"/>
        <v>0</v>
      </c>
      <c r="N877" s="31">
        <f t="shared" si="79"/>
        <v>12031.25</v>
      </c>
      <c r="O877" s="31">
        <f t="shared" si="80"/>
        <v>1.6481164383561644</v>
      </c>
      <c r="P877" s="31">
        <f t="shared" si="81"/>
        <v>0.98886986301369861</v>
      </c>
    </row>
    <row r="878" spans="12:16" ht="15" hidden="1" customHeight="1">
      <c r="L878" s="30">
        <f t="shared" si="77"/>
        <v>46236</v>
      </c>
      <c r="M878" s="31">
        <f t="shared" si="78"/>
        <v>0</v>
      </c>
      <c r="N878" s="31">
        <f t="shared" si="79"/>
        <v>12031.25</v>
      </c>
      <c r="O878" s="31">
        <f t="shared" si="80"/>
        <v>1.6481164383561644</v>
      </c>
      <c r="P878" s="31">
        <f t="shared" si="81"/>
        <v>0.98886986301369861</v>
      </c>
    </row>
    <row r="879" spans="12:16" ht="15" hidden="1" customHeight="1">
      <c r="L879" s="30">
        <f t="shared" si="77"/>
        <v>46237</v>
      </c>
      <c r="M879" s="31">
        <f t="shared" si="78"/>
        <v>0</v>
      </c>
      <c r="N879" s="31">
        <f t="shared" si="79"/>
        <v>12031.25</v>
      </c>
      <c r="O879" s="31">
        <f t="shared" si="80"/>
        <v>1.6481164383561644</v>
      </c>
      <c r="P879" s="31">
        <f t="shared" si="81"/>
        <v>0.98886986301369861</v>
      </c>
    </row>
    <row r="880" spans="12:16" ht="15" hidden="1" customHeight="1">
      <c r="L880" s="30">
        <f t="shared" si="77"/>
        <v>46238</v>
      </c>
      <c r="M880" s="31">
        <f t="shared" si="78"/>
        <v>0</v>
      </c>
      <c r="N880" s="31">
        <f t="shared" si="79"/>
        <v>12031.25</v>
      </c>
      <c r="O880" s="31">
        <f t="shared" si="80"/>
        <v>1.6481164383561644</v>
      </c>
      <c r="P880" s="31">
        <f t="shared" si="81"/>
        <v>0.98886986301369861</v>
      </c>
    </row>
    <row r="881" spans="12:16" ht="15" hidden="1" customHeight="1">
      <c r="L881" s="30">
        <f t="shared" si="77"/>
        <v>46239</v>
      </c>
      <c r="M881" s="31">
        <f t="shared" si="78"/>
        <v>0</v>
      </c>
      <c r="N881" s="31">
        <f t="shared" si="79"/>
        <v>12031.25</v>
      </c>
      <c r="O881" s="31">
        <f t="shared" si="80"/>
        <v>1.6481164383561644</v>
      </c>
      <c r="P881" s="31">
        <f t="shared" si="81"/>
        <v>0.98886986301369861</v>
      </c>
    </row>
    <row r="882" spans="12:16" ht="15" hidden="1" customHeight="1">
      <c r="L882" s="30">
        <f t="shared" si="77"/>
        <v>46240</v>
      </c>
      <c r="M882" s="31">
        <f t="shared" si="78"/>
        <v>0</v>
      </c>
      <c r="N882" s="31">
        <f t="shared" si="79"/>
        <v>12031.25</v>
      </c>
      <c r="O882" s="31">
        <f t="shared" si="80"/>
        <v>1.6481164383561644</v>
      </c>
      <c r="P882" s="31">
        <f t="shared" si="81"/>
        <v>0.98886986301369861</v>
      </c>
    </row>
    <row r="883" spans="12:16" ht="15" hidden="1" customHeight="1">
      <c r="L883" s="30">
        <f t="shared" si="77"/>
        <v>46241</v>
      </c>
      <c r="M883" s="31">
        <f t="shared" si="78"/>
        <v>0</v>
      </c>
      <c r="N883" s="31">
        <f t="shared" si="79"/>
        <v>12031.25</v>
      </c>
      <c r="O883" s="31">
        <f t="shared" si="80"/>
        <v>1.6481164383561644</v>
      </c>
      <c r="P883" s="31">
        <f t="shared" si="81"/>
        <v>0.98886986301369861</v>
      </c>
    </row>
    <row r="884" spans="12:16" ht="15" hidden="1" customHeight="1">
      <c r="L884" s="30">
        <f t="shared" si="77"/>
        <v>46242</v>
      </c>
      <c r="M884" s="31">
        <f t="shared" si="78"/>
        <v>0</v>
      </c>
      <c r="N884" s="31">
        <f t="shared" si="79"/>
        <v>12031.25</v>
      </c>
      <c r="O884" s="31">
        <f t="shared" si="80"/>
        <v>1.6481164383561644</v>
      </c>
      <c r="P884" s="31">
        <f t="shared" si="81"/>
        <v>0.98886986301369861</v>
      </c>
    </row>
    <row r="885" spans="12:16" ht="15" hidden="1" customHeight="1">
      <c r="L885" s="30">
        <f t="shared" si="77"/>
        <v>46243</v>
      </c>
      <c r="M885" s="31">
        <f t="shared" si="78"/>
        <v>0</v>
      </c>
      <c r="N885" s="31">
        <f t="shared" si="79"/>
        <v>12031.25</v>
      </c>
      <c r="O885" s="31">
        <f t="shared" si="80"/>
        <v>1.6481164383561644</v>
      </c>
      <c r="P885" s="31">
        <f t="shared" si="81"/>
        <v>0.98886986301369861</v>
      </c>
    </row>
    <row r="886" spans="12:16" ht="15" hidden="1" customHeight="1">
      <c r="L886" s="30">
        <f t="shared" si="77"/>
        <v>46244</v>
      </c>
      <c r="M886" s="31">
        <f t="shared" si="78"/>
        <v>0</v>
      </c>
      <c r="N886" s="31">
        <f t="shared" si="79"/>
        <v>12031.25</v>
      </c>
      <c r="O886" s="31">
        <f t="shared" si="80"/>
        <v>1.6481164383561644</v>
      </c>
      <c r="P886" s="31">
        <f t="shared" si="81"/>
        <v>0.98886986301369861</v>
      </c>
    </row>
    <row r="887" spans="12:16" ht="15" hidden="1" customHeight="1">
      <c r="L887" s="30">
        <f t="shared" si="77"/>
        <v>46245</v>
      </c>
      <c r="M887" s="31">
        <f t="shared" si="78"/>
        <v>0</v>
      </c>
      <c r="N887" s="31">
        <f t="shared" si="79"/>
        <v>12031.25</v>
      </c>
      <c r="O887" s="31">
        <f t="shared" si="80"/>
        <v>1.6481164383561644</v>
      </c>
      <c r="P887" s="31">
        <f t="shared" si="81"/>
        <v>0.98886986301369861</v>
      </c>
    </row>
    <row r="888" spans="12:16" ht="15" hidden="1" customHeight="1">
      <c r="L888" s="30">
        <f t="shared" si="77"/>
        <v>46246</v>
      </c>
      <c r="M888" s="31">
        <f t="shared" si="78"/>
        <v>0</v>
      </c>
      <c r="N888" s="31">
        <f t="shared" si="79"/>
        <v>12031.25</v>
      </c>
      <c r="O888" s="31">
        <f t="shared" si="80"/>
        <v>1.6481164383561644</v>
      </c>
      <c r="P888" s="31">
        <f t="shared" si="81"/>
        <v>0.98886986301369861</v>
      </c>
    </row>
    <row r="889" spans="12:16" ht="15" hidden="1" customHeight="1">
      <c r="L889" s="30">
        <f t="shared" si="77"/>
        <v>46247</v>
      </c>
      <c r="M889" s="31">
        <f t="shared" si="78"/>
        <v>0</v>
      </c>
      <c r="N889" s="31">
        <f t="shared" si="79"/>
        <v>12031.25</v>
      </c>
      <c r="O889" s="31">
        <f t="shared" si="80"/>
        <v>1.6481164383561644</v>
      </c>
      <c r="P889" s="31">
        <f t="shared" si="81"/>
        <v>0.98886986301369861</v>
      </c>
    </row>
    <row r="890" spans="12:16" ht="15" hidden="1" customHeight="1">
      <c r="L890" s="30">
        <f t="shared" si="77"/>
        <v>46248</v>
      </c>
      <c r="M890" s="31">
        <f t="shared" si="78"/>
        <v>0</v>
      </c>
      <c r="N890" s="31">
        <f t="shared" si="79"/>
        <v>12031.25</v>
      </c>
      <c r="O890" s="31">
        <f t="shared" si="80"/>
        <v>1.6481164383561644</v>
      </c>
      <c r="P890" s="31">
        <f t="shared" si="81"/>
        <v>0.98886986301369861</v>
      </c>
    </row>
    <row r="891" spans="12:16" ht="15" hidden="1" customHeight="1">
      <c r="L891" s="30">
        <f t="shared" si="77"/>
        <v>46249</v>
      </c>
      <c r="M891" s="31">
        <f t="shared" si="78"/>
        <v>0</v>
      </c>
      <c r="N891" s="31">
        <f t="shared" si="79"/>
        <v>12031.25</v>
      </c>
      <c r="O891" s="31">
        <f t="shared" si="80"/>
        <v>1.6481164383561644</v>
      </c>
      <c r="P891" s="31">
        <f t="shared" si="81"/>
        <v>0.98886986301369861</v>
      </c>
    </row>
    <row r="892" spans="12:16" ht="15" hidden="1" customHeight="1">
      <c r="L892" s="30">
        <f t="shared" si="77"/>
        <v>46250</v>
      </c>
      <c r="M892" s="31">
        <f t="shared" si="78"/>
        <v>0</v>
      </c>
      <c r="N892" s="31">
        <f t="shared" si="79"/>
        <v>12031.25</v>
      </c>
      <c r="O892" s="31">
        <f t="shared" si="80"/>
        <v>1.6481164383561644</v>
      </c>
      <c r="P892" s="31">
        <f t="shared" si="81"/>
        <v>0.98886986301369861</v>
      </c>
    </row>
    <row r="893" spans="12:16" ht="15" hidden="1" customHeight="1">
      <c r="L893" s="30">
        <f t="shared" si="77"/>
        <v>46251</v>
      </c>
      <c r="M893" s="31">
        <f t="shared" si="78"/>
        <v>0</v>
      </c>
      <c r="N893" s="31">
        <f t="shared" si="79"/>
        <v>12031.25</v>
      </c>
      <c r="O893" s="31">
        <f t="shared" si="80"/>
        <v>1.6481164383561644</v>
      </c>
      <c r="P893" s="31">
        <f t="shared" si="81"/>
        <v>0.98886986301369861</v>
      </c>
    </row>
    <row r="894" spans="12:16" ht="15" hidden="1" customHeight="1">
      <c r="L894" s="30">
        <f t="shared" si="77"/>
        <v>46252</v>
      </c>
      <c r="M894" s="31">
        <f t="shared" si="78"/>
        <v>0</v>
      </c>
      <c r="N894" s="31">
        <f t="shared" si="79"/>
        <v>12031.25</v>
      </c>
      <c r="O894" s="31">
        <f t="shared" si="80"/>
        <v>1.6481164383561644</v>
      </c>
      <c r="P894" s="31">
        <f t="shared" si="81"/>
        <v>0.98886986301369861</v>
      </c>
    </row>
    <row r="895" spans="12:16" ht="15" hidden="1" customHeight="1">
      <c r="L895" s="30">
        <f t="shared" si="77"/>
        <v>46253</v>
      </c>
      <c r="M895" s="31">
        <f t="shared" si="78"/>
        <v>0</v>
      </c>
      <c r="N895" s="31">
        <f t="shared" si="79"/>
        <v>12031.25</v>
      </c>
      <c r="O895" s="31">
        <f t="shared" si="80"/>
        <v>1.6481164383561644</v>
      </c>
      <c r="P895" s="31">
        <f t="shared" si="81"/>
        <v>0.98886986301369861</v>
      </c>
    </row>
    <row r="896" spans="12:16" ht="15" hidden="1" customHeight="1">
      <c r="L896" s="30">
        <f t="shared" si="77"/>
        <v>46254</v>
      </c>
      <c r="M896" s="31">
        <f t="shared" si="78"/>
        <v>0</v>
      </c>
      <c r="N896" s="31">
        <f t="shared" si="79"/>
        <v>12031.25</v>
      </c>
      <c r="O896" s="31">
        <f t="shared" si="80"/>
        <v>1.6481164383561644</v>
      </c>
      <c r="P896" s="31">
        <f t="shared" si="81"/>
        <v>0.98886986301369861</v>
      </c>
    </row>
    <row r="897" spans="12:16" ht="15" hidden="1" customHeight="1">
      <c r="L897" s="30">
        <f t="shared" si="77"/>
        <v>46255</v>
      </c>
      <c r="M897" s="31">
        <f t="shared" si="78"/>
        <v>0</v>
      </c>
      <c r="N897" s="31">
        <f t="shared" si="79"/>
        <v>12031.25</v>
      </c>
      <c r="O897" s="31">
        <f t="shared" si="80"/>
        <v>1.6481164383561644</v>
      </c>
      <c r="P897" s="31">
        <f t="shared" si="81"/>
        <v>0.98886986301369861</v>
      </c>
    </row>
    <row r="898" spans="12:16" ht="15" hidden="1" customHeight="1">
      <c r="L898" s="30">
        <f t="shared" si="77"/>
        <v>46256</v>
      </c>
      <c r="M898" s="31">
        <f t="shared" si="78"/>
        <v>0</v>
      </c>
      <c r="N898" s="31">
        <f t="shared" si="79"/>
        <v>12031.25</v>
      </c>
      <c r="O898" s="31">
        <f t="shared" si="80"/>
        <v>1.6481164383561644</v>
      </c>
      <c r="P898" s="31">
        <f t="shared" si="81"/>
        <v>0.98886986301369861</v>
      </c>
    </row>
    <row r="899" spans="12:16" ht="15" hidden="1" customHeight="1">
      <c r="L899" s="30">
        <f t="shared" si="77"/>
        <v>46257</v>
      </c>
      <c r="M899" s="31">
        <f t="shared" si="78"/>
        <v>0</v>
      </c>
      <c r="N899" s="31">
        <f t="shared" si="79"/>
        <v>12031.25</v>
      </c>
      <c r="O899" s="31">
        <f t="shared" si="80"/>
        <v>1.6481164383561644</v>
      </c>
      <c r="P899" s="31">
        <f t="shared" si="81"/>
        <v>0.98886986301369861</v>
      </c>
    </row>
    <row r="900" spans="12:16" ht="15" hidden="1" customHeight="1">
      <c r="L900" s="30">
        <f t="shared" si="77"/>
        <v>46258</v>
      </c>
      <c r="M900" s="31">
        <f t="shared" si="78"/>
        <v>0</v>
      </c>
      <c r="N900" s="31">
        <f t="shared" si="79"/>
        <v>12031.25</v>
      </c>
      <c r="O900" s="31">
        <f t="shared" si="80"/>
        <v>1.6481164383561644</v>
      </c>
      <c r="P900" s="31">
        <f t="shared" si="81"/>
        <v>0.98886986301369861</v>
      </c>
    </row>
    <row r="901" spans="12:16" ht="15" hidden="1" customHeight="1">
      <c r="L901" s="30">
        <f t="shared" si="77"/>
        <v>46259</v>
      </c>
      <c r="M901" s="31">
        <f t="shared" si="78"/>
        <v>0</v>
      </c>
      <c r="N901" s="31">
        <f t="shared" si="79"/>
        <v>12031.25</v>
      </c>
      <c r="O901" s="31">
        <f t="shared" si="80"/>
        <v>1.6481164383561644</v>
      </c>
      <c r="P901" s="31">
        <f t="shared" si="81"/>
        <v>0.98886986301369861</v>
      </c>
    </row>
    <row r="902" spans="12:16" ht="15" hidden="1" customHeight="1">
      <c r="L902" s="30">
        <f t="shared" si="77"/>
        <v>46260</v>
      </c>
      <c r="M902" s="31">
        <f t="shared" si="78"/>
        <v>0</v>
      </c>
      <c r="N902" s="31">
        <f t="shared" si="79"/>
        <v>12031.25</v>
      </c>
      <c r="O902" s="31">
        <f t="shared" si="80"/>
        <v>1.6481164383561644</v>
      </c>
      <c r="P902" s="31">
        <f t="shared" si="81"/>
        <v>0.98886986301369861</v>
      </c>
    </row>
    <row r="903" spans="12:16" ht="15" hidden="1" customHeight="1">
      <c r="L903" s="30">
        <f t="shared" si="77"/>
        <v>46261</v>
      </c>
      <c r="M903" s="31">
        <f t="shared" si="78"/>
        <v>0</v>
      </c>
      <c r="N903" s="31">
        <f t="shared" si="79"/>
        <v>12031.25</v>
      </c>
      <c r="O903" s="31">
        <f t="shared" si="80"/>
        <v>1.6481164383561644</v>
      </c>
      <c r="P903" s="31">
        <f t="shared" si="81"/>
        <v>0.98886986301369861</v>
      </c>
    </row>
    <row r="904" spans="12:16" ht="15" hidden="1" customHeight="1">
      <c r="L904" s="30">
        <f t="shared" si="77"/>
        <v>46262</v>
      </c>
      <c r="M904" s="31">
        <f t="shared" si="78"/>
        <v>0</v>
      </c>
      <c r="N904" s="31">
        <f t="shared" si="79"/>
        <v>12031.25</v>
      </c>
      <c r="O904" s="31">
        <f t="shared" si="80"/>
        <v>1.6481164383561644</v>
      </c>
      <c r="P904" s="31">
        <f t="shared" si="81"/>
        <v>0.98886986301369861</v>
      </c>
    </row>
    <row r="905" spans="12:16" ht="15" hidden="1" customHeight="1">
      <c r="L905" s="30">
        <f t="shared" si="77"/>
        <v>46263</v>
      </c>
      <c r="M905" s="31">
        <f t="shared" si="78"/>
        <v>0</v>
      </c>
      <c r="N905" s="31">
        <f t="shared" si="79"/>
        <v>12031.25</v>
      </c>
      <c r="O905" s="31">
        <f t="shared" si="80"/>
        <v>1.6481164383561644</v>
      </c>
      <c r="P905" s="31">
        <f t="shared" si="81"/>
        <v>0.98886986301369861</v>
      </c>
    </row>
    <row r="906" spans="12:16" ht="15" hidden="1" customHeight="1">
      <c r="L906" s="30">
        <f t="shared" si="77"/>
        <v>46264</v>
      </c>
      <c r="M906" s="31">
        <f t="shared" si="78"/>
        <v>0</v>
      </c>
      <c r="N906" s="31">
        <f t="shared" si="79"/>
        <v>12031.25</v>
      </c>
      <c r="O906" s="31">
        <f t="shared" si="80"/>
        <v>1.6481164383561644</v>
      </c>
      <c r="P906" s="31">
        <f t="shared" si="81"/>
        <v>0.98886986301369861</v>
      </c>
    </row>
    <row r="907" spans="12:16" ht="15" hidden="1" customHeight="1">
      <c r="L907" s="30">
        <f t="shared" si="77"/>
        <v>46265</v>
      </c>
      <c r="M907" s="31">
        <f t="shared" si="78"/>
        <v>0</v>
      </c>
      <c r="N907" s="31">
        <f t="shared" si="79"/>
        <v>12031.25</v>
      </c>
      <c r="O907" s="31">
        <f t="shared" si="80"/>
        <v>1.6481164383561644</v>
      </c>
      <c r="P907" s="31">
        <f t="shared" si="81"/>
        <v>0.98886986301369861</v>
      </c>
    </row>
    <row r="908" spans="12:16" ht="15" hidden="1" customHeight="1">
      <c r="L908" s="30">
        <f t="shared" si="77"/>
        <v>46266</v>
      </c>
      <c r="M908" s="31">
        <f t="shared" si="78"/>
        <v>0</v>
      </c>
      <c r="N908" s="31">
        <f t="shared" si="79"/>
        <v>12031.25</v>
      </c>
      <c r="O908" s="31">
        <f t="shared" si="80"/>
        <v>1.6481164383561644</v>
      </c>
      <c r="P908" s="31">
        <f t="shared" si="81"/>
        <v>0.98886986301369861</v>
      </c>
    </row>
    <row r="909" spans="12:16" ht="15" hidden="1" customHeight="1">
      <c r="L909" s="30">
        <f t="shared" si="77"/>
        <v>46267</v>
      </c>
      <c r="M909" s="31">
        <f t="shared" si="78"/>
        <v>0</v>
      </c>
      <c r="N909" s="31">
        <f t="shared" si="79"/>
        <v>12031.25</v>
      </c>
      <c r="O909" s="31">
        <f t="shared" si="80"/>
        <v>1.6481164383561644</v>
      </c>
      <c r="P909" s="31">
        <f t="shared" si="81"/>
        <v>0.98886986301369861</v>
      </c>
    </row>
    <row r="910" spans="12:16" ht="15" hidden="1" customHeight="1">
      <c r="L910" s="30">
        <f t="shared" si="77"/>
        <v>46268</v>
      </c>
      <c r="M910" s="31">
        <f t="shared" si="78"/>
        <v>0</v>
      </c>
      <c r="N910" s="31">
        <f t="shared" si="79"/>
        <v>12031.25</v>
      </c>
      <c r="O910" s="31">
        <f t="shared" si="80"/>
        <v>1.6481164383561644</v>
      </c>
      <c r="P910" s="31">
        <f t="shared" si="81"/>
        <v>0.98886986301369861</v>
      </c>
    </row>
    <row r="911" spans="12:16" ht="15" hidden="1" customHeight="1">
      <c r="L911" s="30">
        <f t="shared" si="77"/>
        <v>46269</v>
      </c>
      <c r="M911" s="31">
        <f t="shared" si="78"/>
        <v>0</v>
      </c>
      <c r="N911" s="31">
        <f t="shared" si="79"/>
        <v>12031.25</v>
      </c>
      <c r="O911" s="31">
        <f t="shared" si="80"/>
        <v>1.6481164383561644</v>
      </c>
      <c r="P911" s="31">
        <f t="shared" si="81"/>
        <v>0.98886986301369861</v>
      </c>
    </row>
    <row r="912" spans="12:16" ht="15" hidden="1" customHeight="1">
      <c r="L912" s="30">
        <f t="shared" si="77"/>
        <v>46270</v>
      </c>
      <c r="M912" s="31">
        <f t="shared" si="78"/>
        <v>0</v>
      </c>
      <c r="N912" s="31">
        <f t="shared" si="79"/>
        <v>12031.25</v>
      </c>
      <c r="O912" s="31">
        <f t="shared" si="80"/>
        <v>1.6481164383561644</v>
      </c>
      <c r="P912" s="31">
        <f t="shared" si="81"/>
        <v>0.98886986301369861</v>
      </c>
    </row>
    <row r="913" spans="12:16" ht="15" hidden="1" customHeight="1">
      <c r="L913" s="30">
        <f t="shared" si="77"/>
        <v>46271</v>
      </c>
      <c r="M913" s="31">
        <f t="shared" si="78"/>
        <v>0</v>
      </c>
      <c r="N913" s="31">
        <f t="shared" si="79"/>
        <v>12031.25</v>
      </c>
      <c r="O913" s="31">
        <f t="shared" si="80"/>
        <v>1.6481164383561644</v>
      </c>
      <c r="P913" s="31">
        <f t="shared" si="81"/>
        <v>0.98886986301369861</v>
      </c>
    </row>
    <row r="914" spans="12:16" ht="15" hidden="1" customHeight="1">
      <c r="L914" s="30">
        <f t="shared" si="77"/>
        <v>46272</v>
      </c>
      <c r="M914" s="31">
        <f t="shared" si="78"/>
        <v>0</v>
      </c>
      <c r="N914" s="31">
        <f t="shared" si="79"/>
        <v>12031.25</v>
      </c>
      <c r="O914" s="31">
        <f t="shared" si="80"/>
        <v>1.6481164383561644</v>
      </c>
      <c r="P914" s="31">
        <f t="shared" si="81"/>
        <v>0.98886986301369861</v>
      </c>
    </row>
    <row r="915" spans="12:16" ht="15" hidden="1" customHeight="1">
      <c r="L915" s="30">
        <f t="shared" si="77"/>
        <v>46273</v>
      </c>
      <c r="M915" s="31">
        <f t="shared" si="78"/>
        <v>0</v>
      </c>
      <c r="N915" s="31">
        <f t="shared" si="79"/>
        <v>12031.25</v>
      </c>
      <c r="O915" s="31">
        <f t="shared" si="80"/>
        <v>1.6481164383561644</v>
      </c>
      <c r="P915" s="31">
        <f t="shared" si="81"/>
        <v>0.98886986301369861</v>
      </c>
    </row>
    <row r="916" spans="12:16" ht="15" hidden="1" customHeight="1">
      <c r="L916" s="30">
        <f t="shared" si="77"/>
        <v>46274</v>
      </c>
      <c r="M916" s="31">
        <f t="shared" si="78"/>
        <v>0</v>
      </c>
      <c r="N916" s="31">
        <f t="shared" si="79"/>
        <v>12031.25</v>
      </c>
      <c r="O916" s="31">
        <f t="shared" si="80"/>
        <v>1.6481164383561644</v>
      </c>
      <c r="P916" s="31">
        <f t="shared" si="81"/>
        <v>0.98886986301369861</v>
      </c>
    </row>
    <row r="917" spans="12:16" ht="15" hidden="1" customHeight="1">
      <c r="L917" s="30">
        <f t="shared" si="77"/>
        <v>46275</v>
      </c>
      <c r="M917" s="31">
        <f t="shared" si="78"/>
        <v>0</v>
      </c>
      <c r="N917" s="31">
        <f t="shared" si="79"/>
        <v>12031.25</v>
      </c>
      <c r="O917" s="31">
        <f t="shared" si="80"/>
        <v>1.6481164383561644</v>
      </c>
      <c r="P917" s="31">
        <f t="shared" si="81"/>
        <v>0.98886986301369861</v>
      </c>
    </row>
    <row r="918" spans="12:16" ht="15" hidden="1" customHeight="1">
      <c r="L918" s="30">
        <f t="shared" si="77"/>
        <v>46276</v>
      </c>
      <c r="M918" s="31">
        <f t="shared" si="78"/>
        <v>0</v>
      </c>
      <c r="N918" s="31">
        <f t="shared" si="79"/>
        <v>12031.25</v>
      </c>
      <c r="O918" s="31">
        <f t="shared" si="80"/>
        <v>1.6481164383561644</v>
      </c>
      <c r="P918" s="31">
        <f t="shared" si="81"/>
        <v>0.98886986301369861</v>
      </c>
    </row>
    <row r="919" spans="12:16" ht="15" hidden="1" customHeight="1">
      <c r="L919" s="30">
        <f t="shared" si="77"/>
        <v>46277</v>
      </c>
      <c r="M919" s="31">
        <f t="shared" si="78"/>
        <v>0</v>
      </c>
      <c r="N919" s="31">
        <f t="shared" si="79"/>
        <v>12031.25</v>
      </c>
      <c r="O919" s="31">
        <f t="shared" si="80"/>
        <v>1.6481164383561644</v>
      </c>
      <c r="P919" s="31">
        <f t="shared" si="81"/>
        <v>0.98886986301369861</v>
      </c>
    </row>
    <row r="920" spans="12:16" ht="15" hidden="1" customHeight="1">
      <c r="L920" s="30">
        <f t="shared" ref="L920:L983" si="82">IFERROR(IF(MAX(L919+1,Дата_получения_Займа+1)&gt;Дата_погашения_Займа,"-",MAX(L919+1,Дата_получения_Займа+1)),"-")</f>
        <v>46278</v>
      </c>
      <c r="M920" s="31">
        <f t="shared" ref="M920:M983" si="83">IFERROR(VLOOKUP(L920,$B$24:$E$52,4,FALSE),0)</f>
        <v>0</v>
      </c>
      <c r="N920" s="31">
        <f t="shared" ref="N920:N983" si="84">IF(ISNUMBER(N919),N919-M920,$E$13)</f>
        <v>12031.25</v>
      </c>
      <c r="O920" s="31">
        <f t="shared" ref="O920:O983" si="85">IFERROR(IF(ISNUMBER(N919),N919,$E$13)*IF(L920&gt;=$J$14,$E$18,$E$17)/IF(MOD(YEAR(L920),4),365,366)*IF(ISBLANK(L919),L920-$E$15,L920-L919),0)</f>
        <v>1.6481164383561644</v>
      </c>
      <c r="P920" s="31">
        <f t="shared" ref="P920:P983" si="86">IFERROR(IF(ISNUMBER(N919),N919,$E$13)*3%/IF(MOD(YEAR(L920),4),365,366)*IF(ISBLANK(L919),(L920-$E$15),L920-L919),0)</f>
        <v>0.98886986301369861</v>
      </c>
    </row>
    <row r="921" spans="12:16" ht="15" hidden="1" customHeight="1">
      <c r="L921" s="30">
        <f t="shared" si="82"/>
        <v>46279</v>
      </c>
      <c r="M921" s="31">
        <f t="shared" si="83"/>
        <v>0</v>
      </c>
      <c r="N921" s="31">
        <f t="shared" si="84"/>
        <v>12031.25</v>
      </c>
      <c r="O921" s="31">
        <f t="shared" si="85"/>
        <v>1.6481164383561644</v>
      </c>
      <c r="P921" s="31">
        <f t="shared" si="86"/>
        <v>0.98886986301369861</v>
      </c>
    </row>
    <row r="922" spans="12:16" ht="15" hidden="1" customHeight="1">
      <c r="L922" s="30">
        <f t="shared" si="82"/>
        <v>46280</v>
      </c>
      <c r="M922" s="31">
        <f t="shared" si="83"/>
        <v>0</v>
      </c>
      <c r="N922" s="31">
        <f t="shared" si="84"/>
        <v>12031.25</v>
      </c>
      <c r="O922" s="31">
        <f t="shared" si="85"/>
        <v>1.6481164383561644</v>
      </c>
      <c r="P922" s="31">
        <f t="shared" si="86"/>
        <v>0.98886986301369861</v>
      </c>
    </row>
    <row r="923" spans="12:16" ht="15" hidden="1" customHeight="1">
      <c r="L923" s="30">
        <f t="shared" si="82"/>
        <v>46281</v>
      </c>
      <c r="M923" s="31">
        <f t="shared" si="83"/>
        <v>0</v>
      </c>
      <c r="N923" s="31">
        <f t="shared" si="84"/>
        <v>12031.25</v>
      </c>
      <c r="O923" s="31">
        <f t="shared" si="85"/>
        <v>1.6481164383561644</v>
      </c>
      <c r="P923" s="31">
        <f t="shared" si="86"/>
        <v>0.98886986301369861</v>
      </c>
    </row>
    <row r="924" spans="12:16" ht="15" hidden="1" customHeight="1">
      <c r="L924" s="30">
        <f t="shared" si="82"/>
        <v>46282</v>
      </c>
      <c r="M924" s="31">
        <f t="shared" si="83"/>
        <v>0</v>
      </c>
      <c r="N924" s="31">
        <f t="shared" si="84"/>
        <v>12031.25</v>
      </c>
      <c r="O924" s="31">
        <f t="shared" si="85"/>
        <v>1.6481164383561644</v>
      </c>
      <c r="P924" s="31">
        <f t="shared" si="86"/>
        <v>0.98886986301369861</v>
      </c>
    </row>
    <row r="925" spans="12:16" ht="15" hidden="1" customHeight="1">
      <c r="L925" s="30">
        <f t="shared" si="82"/>
        <v>46283</v>
      </c>
      <c r="M925" s="31">
        <f t="shared" si="83"/>
        <v>0</v>
      </c>
      <c r="N925" s="31">
        <f t="shared" si="84"/>
        <v>12031.25</v>
      </c>
      <c r="O925" s="31">
        <f t="shared" si="85"/>
        <v>1.6481164383561644</v>
      </c>
      <c r="P925" s="31">
        <f t="shared" si="86"/>
        <v>0.98886986301369861</v>
      </c>
    </row>
    <row r="926" spans="12:16" ht="15" hidden="1" customHeight="1">
      <c r="L926" s="30">
        <f t="shared" si="82"/>
        <v>46284</v>
      </c>
      <c r="M926" s="31">
        <f t="shared" si="83"/>
        <v>0</v>
      </c>
      <c r="N926" s="31">
        <f t="shared" si="84"/>
        <v>12031.25</v>
      </c>
      <c r="O926" s="31">
        <f t="shared" si="85"/>
        <v>1.6481164383561644</v>
      </c>
      <c r="P926" s="31">
        <f t="shared" si="86"/>
        <v>0.98886986301369861</v>
      </c>
    </row>
    <row r="927" spans="12:16" ht="15" hidden="1" customHeight="1">
      <c r="L927" s="30">
        <f t="shared" si="82"/>
        <v>46285</v>
      </c>
      <c r="M927" s="31">
        <f t="shared" si="83"/>
        <v>0</v>
      </c>
      <c r="N927" s="31">
        <f t="shared" si="84"/>
        <v>12031.25</v>
      </c>
      <c r="O927" s="31">
        <f t="shared" si="85"/>
        <v>1.6481164383561644</v>
      </c>
      <c r="P927" s="31">
        <f t="shared" si="86"/>
        <v>0.98886986301369861</v>
      </c>
    </row>
    <row r="928" spans="12:16" ht="15" hidden="1" customHeight="1">
      <c r="L928" s="30">
        <f t="shared" si="82"/>
        <v>46286</v>
      </c>
      <c r="M928" s="31">
        <f t="shared" si="83"/>
        <v>0</v>
      </c>
      <c r="N928" s="31">
        <f t="shared" si="84"/>
        <v>12031.25</v>
      </c>
      <c r="O928" s="31">
        <f t="shared" si="85"/>
        <v>1.6481164383561644</v>
      </c>
      <c r="P928" s="31">
        <f t="shared" si="86"/>
        <v>0.98886986301369861</v>
      </c>
    </row>
    <row r="929" spans="12:16" ht="15" hidden="1" customHeight="1">
      <c r="L929" s="30">
        <f t="shared" si="82"/>
        <v>46287</v>
      </c>
      <c r="M929" s="31">
        <f t="shared" si="83"/>
        <v>0</v>
      </c>
      <c r="N929" s="31">
        <f t="shared" si="84"/>
        <v>12031.25</v>
      </c>
      <c r="O929" s="31">
        <f t="shared" si="85"/>
        <v>1.6481164383561644</v>
      </c>
      <c r="P929" s="31">
        <f t="shared" si="86"/>
        <v>0.98886986301369861</v>
      </c>
    </row>
    <row r="930" spans="12:16" ht="15" hidden="1" customHeight="1">
      <c r="L930" s="30">
        <f t="shared" si="82"/>
        <v>46288</v>
      </c>
      <c r="M930" s="31">
        <f t="shared" si="83"/>
        <v>0</v>
      </c>
      <c r="N930" s="31">
        <f t="shared" si="84"/>
        <v>12031.25</v>
      </c>
      <c r="O930" s="31">
        <f t="shared" si="85"/>
        <v>1.6481164383561644</v>
      </c>
      <c r="P930" s="31">
        <f t="shared" si="86"/>
        <v>0.98886986301369861</v>
      </c>
    </row>
    <row r="931" spans="12:16" ht="15" hidden="1" customHeight="1">
      <c r="L931" s="30">
        <f t="shared" si="82"/>
        <v>46289</v>
      </c>
      <c r="M931" s="31">
        <f t="shared" si="83"/>
        <v>0</v>
      </c>
      <c r="N931" s="31">
        <f t="shared" si="84"/>
        <v>12031.25</v>
      </c>
      <c r="O931" s="31">
        <f t="shared" si="85"/>
        <v>1.6481164383561644</v>
      </c>
      <c r="P931" s="31">
        <f t="shared" si="86"/>
        <v>0.98886986301369861</v>
      </c>
    </row>
    <row r="932" spans="12:16" ht="15" hidden="1" customHeight="1">
      <c r="L932" s="30">
        <f t="shared" si="82"/>
        <v>46290</v>
      </c>
      <c r="M932" s="31">
        <f t="shared" si="83"/>
        <v>0</v>
      </c>
      <c r="N932" s="31">
        <f t="shared" si="84"/>
        <v>12031.25</v>
      </c>
      <c r="O932" s="31">
        <f t="shared" si="85"/>
        <v>1.6481164383561644</v>
      </c>
      <c r="P932" s="31">
        <f t="shared" si="86"/>
        <v>0.98886986301369861</v>
      </c>
    </row>
    <row r="933" spans="12:16" ht="15" hidden="1" customHeight="1">
      <c r="L933" s="30">
        <f t="shared" si="82"/>
        <v>46291</v>
      </c>
      <c r="M933" s="31">
        <f t="shared" si="83"/>
        <v>0</v>
      </c>
      <c r="N933" s="31">
        <f t="shared" si="84"/>
        <v>12031.25</v>
      </c>
      <c r="O933" s="31">
        <f t="shared" si="85"/>
        <v>1.6481164383561644</v>
      </c>
      <c r="P933" s="31">
        <f t="shared" si="86"/>
        <v>0.98886986301369861</v>
      </c>
    </row>
    <row r="934" spans="12:16" ht="15" hidden="1" customHeight="1">
      <c r="L934" s="30">
        <f t="shared" si="82"/>
        <v>46292</v>
      </c>
      <c r="M934" s="31">
        <f t="shared" si="83"/>
        <v>0</v>
      </c>
      <c r="N934" s="31">
        <f t="shared" si="84"/>
        <v>12031.25</v>
      </c>
      <c r="O934" s="31">
        <f t="shared" si="85"/>
        <v>1.6481164383561644</v>
      </c>
      <c r="P934" s="31">
        <f t="shared" si="86"/>
        <v>0.98886986301369861</v>
      </c>
    </row>
    <row r="935" spans="12:16" ht="15" hidden="1" customHeight="1">
      <c r="L935" s="30">
        <f t="shared" si="82"/>
        <v>46293</v>
      </c>
      <c r="M935" s="31">
        <f t="shared" si="83"/>
        <v>0</v>
      </c>
      <c r="N935" s="31">
        <f t="shared" si="84"/>
        <v>12031.25</v>
      </c>
      <c r="O935" s="31">
        <f t="shared" si="85"/>
        <v>1.6481164383561644</v>
      </c>
      <c r="P935" s="31">
        <f t="shared" si="86"/>
        <v>0.98886986301369861</v>
      </c>
    </row>
    <row r="936" spans="12:16" ht="15" hidden="1" customHeight="1">
      <c r="L936" s="30">
        <f t="shared" si="82"/>
        <v>46294</v>
      </c>
      <c r="M936" s="31">
        <f t="shared" si="83"/>
        <v>0</v>
      </c>
      <c r="N936" s="31">
        <f t="shared" si="84"/>
        <v>12031.25</v>
      </c>
      <c r="O936" s="31">
        <f t="shared" si="85"/>
        <v>1.6481164383561644</v>
      </c>
      <c r="P936" s="31">
        <f t="shared" si="86"/>
        <v>0.98886986301369861</v>
      </c>
    </row>
    <row r="937" spans="12:16" ht="15" hidden="1" customHeight="1">
      <c r="L937" s="30">
        <f t="shared" si="82"/>
        <v>46295</v>
      </c>
      <c r="M937" s="31">
        <f t="shared" si="83"/>
        <v>1093.75</v>
      </c>
      <c r="N937" s="31">
        <f t="shared" si="84"/>
        <v>10937.5</v>
      </c>
      <c r="O937" s="31">
        <f t="shared" si="85"/>
        <v>1.6481164383561644</v>
      </c>
      <c r="P937" s="31">
        <f t="shared" si="86"/>
        <v>0.98886986301369861</v>
      </c>
    </row>
    <row r="938" spans="12:16" ht="15" hidden="1" customHeight="1">
      <c r="L938" s="30">
        <f t="shared" si="82"/>
        <v>46296</v>
      </c>
      <c r="M938" s="31">
        <f t="shared" si="83"/>
        <v>0</v>
      </c>
      <c r="N938" s="31">
        <f t="shared" si="84"/>
        <v>10937.5</v>
      </c>
      <c r="O938" s="31">
        <f t="shared" si="85"/>
        <v>1.4982876712328768</v>
      </c>
      <c r="P938" s="31">
        <f t="shared" si="86"/>
        <v>0.89897260273972601</v>
      </c>
    </row>
    <row r="939" spans="12:16" ht="15" hidden="1" customHeight="1">
      <c r="L939" s="30">
        <f t="shared" si="82"/>
        <v>46297</v>
      </c>
      <c r="M939" s="31">
        <f t="shared" si="83"/>
        <v>0</v>
      </c>
      <c r="N939" s="31">
        <f t="shared" si="84"/>
        <v>10937.5</v>
      </c>
      <c r="O939" s="31">
        <f t="shared" si="85"/>
        <v>1.4982876712328768</v>
      </c>
      <c r="P939" s="31">
        <f t="shared" si="86"/>
        <v>0.89897260273972601</v>
      </c>
    </row>
    <row r="940" spans="12:16" ht="15" hidden="1" customHeight="1">
      <c r="L940" s="30">
        <f t="shared" si="82"/>
        <v>46298</v>
      </c>
      <c r="M940" s="31">
        <f t="shared" si="83"/>
        <v>0</v>
      </c>
      <c r="N940" s="31">
        <f t="shared" si="84"/>
        <v>10937.5</v>
      </c>
      <c r="O940" s="31">
        <f t="shared" si="85"/>
        <v>1.4982876712328768</v>
      </c>
      <c r="P940" s="31">
        <f t="shared" si="86"/>
        <v>0.89897260273972601</v>
      </c>
    </row>
    <row r="941" spans="12:16" ht="15" hidden="1" customHeight="1">
      <c r="L941" s="30">
        <f t="shared" si="82"/>
        <v>46299</v>
      </c>
      <c r="M941" s="31">
        <f t="shared" si="83"/>
        <v>0</v>
      </c>
      <c r="N941" s="31">
        <f t="shared" si="84"/>
        <v>10937.5</v>
      </c>
      <c r="O941" s="31">
        <f t="shared" si="85"/>
        <v>1.4982876712328768</v>
      </c>
      <c r="P941" s="31">
        <f t="shared" si="86"/>
        <v>0.89897260273972601</v>
      </c>
    </row>
    <row r="942" spans="12:16" ht="15" hidden="1" customHeight="1">
      <c r="L942" s="30">
        <f t="shared" si="82"/>
        <v>46300</v>
      </c>
      <c r="M942" s="31">
        <f t="shared" si="83"/>
        <v>0</v>
      </c>
      <c r="N942" s="31">
        <f t="shared" si="84"/>
        <v>10937.5</v>
      </c>
      <c r="O942" s="31">
        <f t="shared" si="85"/>
        <v>1.4982876712328768</v>
      </c>
      <c r="P942" s="31">
        <f t="shared" si="86"/>
        <v>0.89897260273972601</v>
      </c>
    </row>
    <row r="943" spans="12:16" ht="15" hidden="1" customHeight="1">
      <c r="L943" s="30">
        <f t="shared" si="82"/>
        <v>46301</v>
      </c>
      <c r="M943" s="31">
        <f t="shared" si="83"/>
        <v>0</v>
      </c>
      <c r="N943" s="31">
        <f t="shared" si="84"/>
        <v>10937.5</v>
      </c>
      <c r="O943" s="31">
        <f t="shared" si="85"/>
        <v>1.4982876712328768</v>
      </c>
      <c r="P943" s="31">
        <f t="shared" si="86"/>
        <v>0.89897260273972601</v>
      </c>
    </row>
    <row r="944" spans="12:16" ht="15" hidden="1" customHeight="1">
      <c r="L944" s="30">
        <f t="shared" si="82"/>
        <v>46302</v>
      </c>
      <c r="M944" s="31">
        <f t="shared" si="83"/>
        <v>0</v>
      </c>
      <c r="N944" s="31">
        <f t="shared" si="84"/>
        <v>10937.5</v>
      </c>
      <c r="O944" s="31">
        <f t="shared" si="85"/>
        <v>1.4982876712328768</v>
      </c>
      <c r="P944" s="31">
        <f t="shared" si="86"/>
        <v>0.89897260273972601</v>
      </c>
    </row>
    <row r="945" spans="12:16" ht="15" hidden="1" customHeight="1">
      <c r="L945" s="30">
        <f t="shared" si="82"/>
        <v>46303</v>
      </c>
      <c r="M945" s="31">
        <f t="shared" si="83"/>
        <v>0</v>
      </c>
      <c r="N945" s="31">
        <f t="shared" si="84"/>
        <v>10937.5</v>
      </c>
      <c r="O945" s="31">
        <f t="shared" si="85"/>
        <v>1.4982876712328768</v>
      </c>
      <c r="P945" s="31">
        <f t="shared" si="86"/>
        <v>0.89897260273972601</v>
      </c>
    </row>
    <row r="946" spans="12:16" ht="15" hidden="1" customHeight="1">
      <c r="L946" s="30">
        <f t="shared" si="82"/>
        <v>46304</v>
      </c>
      <c r="M946" s="31">
        <f t="shared" si="83"/>
        <v>0</v>
      </c>
      <c r="N946" s="31">
        <f t="shared" si="84"/>
        <v>10937.5</v>
      </c>
      <c r="O946" s="31">
        <f t="shared" si="85"/>
        <v>1.4982876712328768</v>
      </c>
      <c r="P946" s="31">
        <f t="shared" si="86"/>
        <v>0.89897260273972601</v>
      </c>
    </row>
    <row r="947" spans="12:16" ht="15" hidden="1" customHeight="1">
      <c r="L947" s="30">
        <f t="shared" si="82"/>
        <v>46305</v>
      </c>
      <c r="M947" s="31">
        <f t="shared" si="83"/>
        <v>0</v>
      </c>
      <c r="N947" s="31">
        <f t="shared" si="84"/>
        <v>10937.5</v>
      </c>
      <c r="O947" s="31">
        <f t="shared" si="85"/>
        <v>1.4982876712328768</v>
      </c>
      <c r="P947" s="31">
        <f t="shared" si="86"/>
        <v>0.89897260273972601</v>
      </c>
    </row>
    <row r="948" spans="12:16" ht="15" hidden="1" customHeight="1">
      <c r="L948" s="30">
        <f t="shared" si="82"/>
        <v>46306</v>
      </c>
      <c r="M948" s="31">
        <f t="shared" si="83"/>
        <v>0</v>
      </c>
      <c r="N948" s="31">
        <f t="shared" si="84"/>
        <v>10937.5</v>
      </c>
      <c r="O948" s="31">
        <f t="shared" si="85"/>
        <v>1.4982876712328768</v>
      </c>
      <c r="P948" s="31">
        <f t="shared" si="86"/>
        <v>0.89897260273972601</v>
      </c>
    </row>
    <row r="949" spans="12:16" ht="15" hidden="1" customHeight="1">
      <c r="L949" s="30">
        <f t="shared" si="82"/>
        <v>46307</v>
      </c>
      <c r="M949" s="31">
        <f t="shared" si="83"/>
        <v>0</v>
      </c>
      <c r="N949" s="31">
        <f t="shared" si="84"/>
        <v>10937.5</v>
      </c>
      <c r="O949" s="31">
        <f t="shared" si="85"/>
        <v>1.4982876712328768</v>
      </c>
      <c r="P949" s="31">
        <f t="shared" si="86"/>
        <v>0.89897260273972601</v>
      </c>
    </row>
    <row r="950" spans="12:16" ht="15" hidden="1" customHeight="1">
      <c r="L950" s="30">
        <f t="shared" si="82"/>
        <v>46308</v>
      </c>
      <c r="M950" s="31">
        <f t="shared" si="83"/>
        <v>0</v>
      </c>
      <c r="N950" s="31">
        <f t="shared" si="84"/>
        <v>10937.5</v>
      </c>
      <c r="O950" s="31">
        <f t="shared" si="85"/>
        <v>1.4982876712328768</v>
      </c>
      <c r="P950" s="31">
        <f t="shared" si="86"/>
        <v>0.89897260273972601</v>
      </c>
    </row>
    <row r="951" spans="12:16" ht="15" hidden="1" customHeight="1">
      <c r="L951" s="30">
        <f t="shared" si="82"/>
        <v>46309</v>
      </c>
      <c r="M951" s="31">
        <f t="shared" si="83"/>
        <v>0</v>
      </c>
      <c r="N951" s="31">
        <f t="shared" si="84"/>
        <v>10937.5</v>
      </c>
      <c r="O951" s="31">
        <f t="shared" si="85"/>
        <v>1.4982876712328768</v>
      </c>
      <c r="P951" s="31">
        <f t="shared" si="86"/>
        <v>0.89897260273972601</v>
      </c>
    </row>
    <row r="952" spans="12:16" ht="15" hidden="1" customHeight="1">
      <c r="L952" s="30">
        <f t="shared" si="82"/>
        <v>46310</v>
      </c>
      <c r="M952" s="31">
        <f t="shared" si="83"/>
        <v>0</v>
      </c>
      <c r="N952" s="31">
        <f t="shared" si="84"/>
        <v>10937.5</v>
      </c>
      <c r="O952" s="31">
        <f t="shared" si="85"/>
        <v>1.4982876712328768</v>
      </c>
      <c r="P952" s="31">
        <f t="shared" si="86"/>
        <v>0.89897260273972601</v>
      </c>
    </row>
    <row r="953" spans="12:16" ht="15" hidden="1" customHeight="1">
      <c r="L953" s="30">
        <f t="shared" si="82"/>
        <v>46311</v>
      </c>
      <c r="M953" s="31">
        <f t="shared" si="83"/>
        <v>0</v>
      </c>
      <c r="N953" s="31">
        <f t="shared" si="84"/>
        <v>10937.5</v>
      </c>
      <c r="O953" s="31">
        <f t="shared" si="85"/>
        <v>1.4982876712328768</v>
      </c>
      <c r="P953" s="31">
        <f t="shared" si="86"/>
        <v>0.89897260273972601</v>
      </c>
    </row>
    <row r="954" spans="12:16" ht="15" hidden="1" customHeight="1">
      <c r="L954" s="30">
        <f t="shared" si="82"/>
        <v>46312</v>
      </c>
      <c r="M954" s="31">
        <f t="shared" si="83"/>
        <v>0</v>
      </c>
      <c r="N954" s="31">
        <f t="shared" si="84"/>
        <v>10937.5</v>
      </c>
      <c r="O954" s="31">
        <f t="shared" si="85"/>
        <v>1.4982876712328768</v>
      </c>
      <c r="P954" s="31">
        <f t="shared" si="86"/>
        <v>0.89897260273972601</v>
      </c>
    </row>
    <row r="955" spans="12:16" ht="15" hidden="1" customHeight="1">
      <c r="L955" s="30">
        <f t="shared" si="82"/>
        <v>46313</v>
      </c>
      <c r="M955" s="31">
        <f t="shared" si="83"/>
        <v>0</v>
      </c>
      <c r="N955" s="31">
        <f t="shared" si="84"/>
        <v>10937.5</v>
      </c>
      <c r="O955" s="31">
        <f t="shared" si="85"/>
        <v>1.4982876712328768</v>
      </c>
      <c r="P955" s="31">
        <f t="shared" si="86"/>
        <v>0.89897260273972601</v>
      </c>
    </row>
    <row r="956" spans="12:16" ht="15" hidden="1" customHeight="1">
      <c r="L956" s="30">
        <f t="shared" si="82"/>
        <v>46314</v>
      </c>
      <c r="M956" s="31">
        <f t="shared" si="83"/>
        <v>0</v>
      </c>
      <c r="N956" s="31">
        <f t="shared" si="84"/>
        <v>10937.5</v>
      </c>
      <c r="O956" s="31">
        <f t="shared" si="85"/>
        <v>1.4982876712328768</v>
      </c>
      <c r="P956" s="31">
        <f t="shared" si="86"/>
        <v>0.89897260273972601</v>
      </c>
    </row>
    <row r="957" spans="12:16" ht="15" hidden="1" customHeight="1">
      <c r="L957" s="30">
        <f t="shared" si="82"/>
        <v>46315</v>
      </c>
      <c r="M957" s="31">
        <f t="shared" si="83"/>
        <v>0</v>
      </c>
      <c r="N957" s="31">
        <f t="shared" si="84"/>
        <v>10937.5</v>
      </c>
      <c r="O957" s="31">
        <f t="shared" si="85"/>
        <v>1.4982876712328768</v>
      </c>
      <c r="P957" s="31">
        <f t="shared" si="86"/>
        <v>0.89897260273972601</v>
      </c>
    </row>
    <row r="958" spans="12:16" ht="15" hidden="1" customHeight="1">
      <c r="L958" s="30">
        <f t="shared" si="82"/>
        <v>46316</v>
      </c>
      <c r="M958" s="31">
        <f t="shared" si="83"/>
        <v>0</v>
      </c>
      <c r="N958" s="31">
        <f t="shared" si="84"/>
        <v>10937.5</v>
      </c>
      <c r="O958" s="31">
        <f t="shared" si="85"/>
        <v>1.4982876712328768</v>
      </c>
      <c r="P958" s="31">
        <f t="shared" si="86"/>
        <v>0.89897260273972601</v>
      </c>
    </row>
    <row r="959" spans="12:16" ht="15" hidden="1" customHeight="1">
      <c r="L959" s="30">
        <f t="shared" si="82"/>
        <v>46317</v>
      </c>
      <c r="M959" s="31">
        <f t="shared" si="83"/>
        <v>0</v>
      </c>
      <c r="N959" s="31">
        <f t="shared" si="84"/>
        <v>10937.5</v>
      </c>
      <c r="O959" s="31">
        <f t="shared" si="85"/>
        <v>1.4982876712328768</v>
      </c>
      <c r="P959" s="31">
        <f t="shared" si="86"/>
        <v>0.89897260273972601</v>
      </c>
    </row>
    <row r="960" spans="12:16" ht="15" hidden="1" customHeight="1">
      <c r="L960" s="30">
        <f t="shared" si="82"/>
        <v>46318</v>
      </c>
      <c r="M960" s="31">
        <f t="shared" si="83"/>
        <v>0</v>
      </c>
      <c r="N960" s="31">
        <f t="shared" si="84"/>
        <v>10937.5</v>
      </c>
      <c r="O960" s="31">
        <f t="shared" si="85"/>
        <v>1.4982876712328768</v>
      </c>
      <c r="P960" s="31">
        <f t="shared" si="86"/>
        <v>0.89897260273972601</v>
      </c>
    </row>
    <row r="961" spans="12:16" ht="15" hidden="1" customHeight="1">
      <c r="L961" s="30">
        <f t="shared" si="82"/>
        <v>46319</v>
      </c>
      <c r="M961" s="31">
        <f t="shared" si="83"/>
        <v>0</v>
      </c>
      <c r="N961" s="31">
        <f t="shared" si="84"/>
        <v>10937.5</v>
      </c>
      <c r="O961" s="31">
        <f t="shared" si="85"/>
        <v>1.4982876712328768</v>
      </c>
      <c r="P961" s="31">
        <f t="shared" si="86"/>
        <v>0.89897260273972601</v>
      </c>
    </row>
    <row r="962" spans="12:16" ht="15" hidden="1" customHeight="1">
      <c r="L962" s="30">
        <f t="shared" si="82"/>
        <v>46320</v>
      </c>
      <c r="M962" s="31">
        <f t="shared" si="83"/>
        <v>0</v>
      </c>
      <c r="N962" s="31">
        <f t="shared" si="84"/>
        <v>10937.5</v>
      </c>
      <c r="O962" s="31">
        <f t="shared" si="85"/>
        <v>1.4982876712328768</v>
      </c>
      <c r="P962" s="31">
        <f t="shared" si="86"/>
        <v>0.89897260273972601</v>
      </c>
    </row>
    <row r="963" spans="12:16" ht="15" hidden="1" customHeight="1">
      <c r="L963" s="30">
        <f t="shared" si="82"/>
        <v>46321</v>
      </c>
      <c r="M963" s="31">
        <f t="shared" si="83"/>
        <v>0</v>
      </c>
      <c r="N963" s="31">
        <f t="shared" si="84"/>
        <v>10937.5</v>
      </c>
      <c r="O963" s="31">
        <f t="shared" si="85"/>
        <v>1.4982876712328768</v>
      </c>
      <c r="P963" s="31">
        <f t="shared" si="86"/>
        <v>0.89897260273972601</v>
      </c>
    </row>
    <row r="964" spans="12:16" ht="15" hidden="1" customHeight="1">
      <c r="L964" s="30">
        <f t="shared" si="82"/>
        <v>46322</v>
      </c>
      <c r="M964" s="31">
        <f t="shared" si="83"/>
        <v>0</v>
      </c>
      <c r="N964" s="31">
        <f t="shared" si="84"/>
        <v>10937.5</v>
      </c>
      <c r="O964" s="31">
        <f t="shared" si="85"/>
        <v>1.4982876712328768</v>
      </c>
      <c r="P964" s="31">
        <f t="shared" si="86"/>
        <v>0.89897260273972601</v>
      </c>
    </row>
    <row r="965" spans="12:16" ht="15" hidden="1" customHeight="1">
      <c r="L965" s="30">
        <f t="shared" si="82"/>
        <v>46323</v>
      </c>
      <c r="M965" s="31">
        <f t="shared" si="83"/>
        <v>0</v>
      </c>
      <c r="N965" s="31">
        <f t="shared" si="84"/>
        <v>10937.5</v>
      </c>
      <c r="O965" s="31">
        <f t="shared" si="85"/>
        <v>1.4982876712328768</v>
      </c>
      <c r="P965" s="31">
        <f t="shared" si="86"/>
        <v>0.89897260273972601</v>
      </c>
    </row>
    <row r="966" spans="12:16" ht="15" hidden="1" customHeight="1">
      <c r="L966" s="30">
        <f t="shared" si="82"/>
        <v>46324</v>
      </c>
      <c r="M966" s="31">
        <f t="shared" si="83"/>
        <v>0</v>
      </c>
      <c r="N966" s="31">
        <f t="shared" si="84"/>
        <v>10937.5</v>
      </c>
      <c r="O966" s="31">
        <f t="shared" si="85"/>
        <v>1.4982876712328768</v>
      </c>
      <c r="P966" s="31">
        <f t="shared" si="86"/>
        <v>0.89897260273972601</v>
      </c>
    </row>
    <row r="967" spans="12:16" ht="15" hidden="1" customHeight="1">
      <c r="L967" s="30">
        <f t="shared" si="82"/>
        <v>46325</v>
      </c>
      <c r="M967" s="31">
        <f t="shared" si="83"/>
        <v>0</v>
      </c>
      <c r="N967" s="31">
        <f t="shared" si="84"/>
        <v>10937.5</v>
      </c>
      <c r="O967" s="31">
        <f t="shared" si="85"/>
        <v>1.4982876712328768</v>
      </c>
      <c r="P967" s="31">
        <f t="shared" si="86"/>
        <v>0.89897260273972601</v>
      </c>
    </row>
    <row r="968" spans="12:16" ht="15" hidden="1" customHeight="1">
      <c r="L968" s="30">
        <f t="shared" si="82"/>
        <v>46326</v>
      </c>
      <c r="M968" s="31">
        <f t="shared" si="83"/>
        <v>0</v>
      </c>
      <c r="N968" s="31">
        <f t="shared" si="84"/>
        <v>10937.5</v>
      </c>
      <c r="O968" s="31">
        <f t="shared" si="85"/>
        <v>1.4982876712328768</v>
      </c>
      <c r="P968" s="31">
        <f t="shared" si="86"/>
        <v>0.89897260273972601</v>
      </c>
    </row>
    <row r="969" spans="12:16" ht="15" hidden="1" customHeight="1">
      <c r="L969" s="30">
        <f t="shared" si="82"/>
        <v>46327</v>
      </c>
      <c r="M969" s="31">
        <f t="shared" si="83"/>
        <v>0</v>
      </c>
      <c r="N969" s="31">
        <f t="shared" si="84"/>
        <v>10937.5</v>
      </c>
      <c r="O969" s="31">
        <f t="shared" si="85"/>
        <v>1.4982876712328768</v>
      </c>
      <c r="P969" s="31">
        <f t="shared" si="86"/>
        <v>0.89897260273972601</v>
      </c>
    </row>
    <row r="970" spans="12:16" ht="15" hidden="1" customHeight="1">
      <c r="L970" s="30">
        <f t="shared" si="82"/>
        <v>46328</v>
      </c>
      <c r="M970" s="31">
        <f t="shared" si="83"/>
        <v>0</v>
      </c>
      <c r="N970" s="31">
        <f t="shared" si="84"/>
        <v>10937.5</v>
      </c>
      <c r="O970" s="31">
        <f t="shared" si="85"/>
        <v>1.4982876712328768</v>
      </c>
      <c r="P970" s="31">
        <f t="shared" si="86"/>
        <v>0.89897260273972601</v>
      </c>
    </row>
    <row r="971" spans="12:16" ht="15" hidden="1" customHeight="1">
      <c r="L971" s="30">
        <f t="shared" si="82"/>
        <v>46329</v>
      </c>
      <c r="M971" s="31">
        <f t="shared" si="83"/>
        <v>0</v>
      </c>
      <c r="N971" s="31">
        <f t="shared" si="84"/>
        <v>10937.5</v>
      </c>
      <c r="O971" s="31">
        <f t="shared" si="85"/>
        <v>1.4982876712328768</v>
      </c>
      <c r="P971" s="31">
        <f t="shared" si="86"/>
        <v>0.89897260273972601</v>
      </c>
    </row>
    <row r="972" spans="12:16" ht="15" hidden="1" customHeight="1">
      <c r="L972" s="30">
        <f t="shared" si="82"/>
        <v>46330</v>
      </c>
      <c r="M972" s="31">
        <f t="shared" si="83"/>
        <v>0</v>
      </c>
      <c r="N972" s="31">
        <f t="shared" si="84"/>
        <v>10937.5</v>
      </c>
      <c r="O972" s="31">
        <f t="shared" si="85"/>
        <v>1.4982876712328768</v>
      </c>
      <c r="P972" s="31">
        <f t="shared" si="86"/>
        <v>0.89897260273972601</v>
      </c>
    </row>
    <row r="973" spans="12:16" ht="15" hidden="1" customHeight="1">
      <c r="L973" s="30">
        <f t="shared" si="82"/>
        <v>46331</v>
      </c>
      <c r="M973" s="31">
        <f t="shared" si="83"/>
        <v>0</v>
      </c>
      <c r="N973" s="31">
        <f t="shared" si="84"/>
        <v>10937.5</v>
      </c>
      <c r="O973" s="31">
        <f t="shared" si="85"/>
        <v>1.4982876712328768</v>
      </c>
      <c r="P973" s="31">
        <f t="shared" si="86"/>
        <v>0.89897260273972601</v>
      </c>
    </row>
    <row r="974" spans="12:16" ht="15" hidden="1" customHeight="1">
      <c r="L974" s="30">
        <f t="shared" si="82"/>
        <v>46332</v>
      </c>
      <c r="M974" s="31">
        <f t="shared" si="83"/>
        <v>0</v>
      </c>
      <c r="N974" s="31">
        <f t="shared" si="84"/>
        <v>10937.5</v>
      </c>
      <c r="O974" s="31">
        <f t="shared" si="85"/>
        <v>1.4982876712328768</v>
      </c>
      <c r="P974" s="31">
        <f t="shared" si="86"/>
        <v>0.89897260273972601</v>
      </c>
    </row>
    <row r="975" spans="12:16" ht="15" hidden="1" customHeight="1">
      <c r="L975" s="30">
        <f t="shared" si="82"/>
        <v>46333</v>
      </c>
      <c r="M975" s="31">
        <f t="shared" si="83"/>
        <v>0</v>
      </c>
      <c r="N975" s="31">
        <f t="shared" si="84"/>
        <v>10937.5</v>
      </c>
      <c r="O975" s="31">
        <f t="shared" si="85"/>
        <v>1.4982876712328768</v>
      </c>
      <c r="P975" s="31">
        <f t="shared" si="86"/>
        <v>0.89897260273972601</v>
      </c>
    </row>
    <row r="976" spans="12:16" ht="15" hidden="1" customHeight="1">
      <c r="L976" s="30">
        <f t="shared" si="82"/>
        <v>46334</v>
      </c>
      <c r="M976" s="31">
        <f t="shared" si="83"/>
        <v>0</v>
      </c>
      <c r="N976" s="31">
        <f t="shared" si="84"/>
        <v>10937.5</v>
      </c>
      <c r="O976" s="31">
        <f t="shared" si="85"/>
        <v>1.4982876712328768</v>
      </c>
      <c r="P976" s="31">
        <f t="shared" si="86"/>
        <v>0.89897260273972601</v>
      </c>
    </row>
    <row r="977" spans="12:16" ht="15" hidden="1" customHeight="1">
      <c r="L977" s="30">
        <f t="shared" si="82"/>
        <v>46335</v>
      </c>
      <c r="M977" s="31">
        <f t="shared" si="83"/>
        <v>0</v>
      </c>
      <c r="N977" s="31">
        <f t="shared" si="84"/>
        <v>10937.5</v>
      </c>
      <c r="O977" s="31">
        <f t="shared" si="85"/>
        <v>1.4982876712328768</v>
      </c>
      <c r="P977" s="31">
        <f t="shared" si="86"/>
        <v>0.89897260273972601</v>
      </c>
    </row>
    <row r="978" spans="12:16" ht="15" hidden="1" customHeight="1">
      <c r="L978" s="30">
        <f t="shared" si="82"/>
        <v>46336</v>
      </c>
      <c r="M978" s="31">
        <f t="shared" si="83"/>
        <v>0</v>
      </c>
      <c r="N978" s="31">
        <f t="shared" si="84"/>
        <v>10937.5</v>
      </c>
      <c r="O978" s="31">
        <f t="shared" si="85"/>
        <v>1.4982876712328768</v>
      </c>
      <c r="P978" s="31">
        <f t="shared" si="86"/>
        <v>0.89897260273972601</v>
      </c>
    </row>
    <row r="979" spans="12:16" ht="15" hidden="1" customHeight="1">
      <c r="L979" s="30">
        <f t="shared" si="82"/>
        <v>46337</v>
      </c>
      <c r="M979" s="31">
        <f t="shared" si="83"/>
        <v>0</v>
      </c>
      <c r="N979" s="31">
        <f t="shared" si="84"/>
        <v>10937.5</v>
      </c>
      <c r="O979" s="31">
        <f t="shared" si="85"/>
        <v>1.4982876712328768</v>
      </c>
      <c r="P979" s="31">
        <f t="shared" si="86"/>
        <v>0.89897260273972601</v>
      </c>
    </row>
    <row r="980" spans="12:16" ht="15" hidden="1" customHeight="1">
      <c r="L980" s="30">
        <f t="shared" si="82"/>
        <v>46338</v>
      </c>
      <c r="M980" s="31">
        <f t="shared" si="83"/>
        <v>0</v>
      </c>
      <c r="N980" s="31">
        <f t="shared" si="84"/>
        <v>10937.5</v>
      </c>
      <c r="O980" s="31">
        <f t="shared" si="85"/>
        <v>1.4982876712328768</v>
      </c>
      <c r="P980" s="31">
        <f t="shared" si="86"/>
        <v>0.89897260273972601</v>
      </c>
    </row>
    <row r="981" spans="12:16" ht="15" hidden="1" customHeight="1">
      <c r="L981" s="30">
        <f t="shared" si="82"/>
        <v>46339</v>
      </c>
      <c r="M981" s="31">
        <f t="shared" si="83"/>
        <v>0</v>
      </c>
      <c r="N981" s="31">
        <f t="shared" si="84"/>
        <v>10937.5</v>
      </c>
      <c r="O981" s="31">
        <f t="shared" si="85"/>
        <v>1.4982876712328768</v>
      </c>
      <c r="P981" s="31">
        <f t="shared" si="86"/>
        <v>0.89897260273972601</v>
      </c>
    </row>
    <row r="982" spans="12:16" ht="15" hidden="1" customHeight="1">
      <c r="L982" s="30">
        <f t="shared" si="82"/>
        <v>46340</v>
      </c>
      <c r="M982" s="31">
        <f t="shared" si="83"/>
        <v>0</v>
      </c>
      <c r="N982" s="31">
        <f t="shared" si="84"/>
        <v>10937.5</v>
      </c>
      <c r="O982" s="31">
        <f t="shared" si="85"/>
        <v>1.4982876712328768</v>
      </c>
      <c r="P982" s="31">
        <f t="shared" si="86"/>
        <v>0.89897260273972601</v>
      </c>
    </row>
    <row r="983" spans="12:16" ht="15" hidden="1" customHeight="1">
      <c r="L983" s="30">
        <f t="shared" si="82"/>
        <v>46341</v>
      </c>
      <c r="M983" s="31">
        <f t="shared" si="83"/>
        <v>0</v>
      </c>
      <c r="N983" s="31">
        <f t="shared" si="84"/>
        <v>10937.5</v>
      </c>
      <c r="O983" s="31">
        <f t="shared" si="85"/>
        <v>1.4982876712328768</v>
      </c>
      <c r="P983" s="31">
        <f t="shared" si="86"/>
        <v>0.89897260273972601</v>
      </c>
    </row>
    <row r="984" spans="12:16" ht="15" hidden="1" customHeight="1">
      <c r="L984" s="30">
        <f t="shared" ref="L984:L1047" si="87">IFERROR(IF(MAX(L983+1,Дата_получения_Займа+1)&gt;Дата_погашения_Займа,"-",MAX(L983+1,Дата_получения_Займа+1)),"-")</f>
        <v>46342</v>
      </c>
      <c r="M984" s="31">
        <f t="shared" ref="M984:M1047" si="88">IFERROR(VLOOKUP(L984,$B$24:$E$52,4,FALSE),0)</f>
        <v>0</v>
      </c>
      <c r="N984" s="31">
        <f t="shared" ref="N984:N1047" si="89">IF(ISNUMBER(N983),N983-M984,$E$13)</f>
        <v>10937.5</v>
      </c>
      <c r="O984" s="31">
        <f t="shared" ref="O984:O1047" si="90">IFERROR(IF(ISNUMBER(N983),N983,$E$13)*IF(L984&gt;=$J$14,$E$18,$E$17)/IF(MOD(YEAR(L984),4),365,366)*IF(ISBLANK(L983),L984-$E$15,L984-L983),0)</f>
        <v>1.4982876712328768</v>
      </c>
      <c r="P984" s="31">
        <f t="shared" ref="P984:P1047" si="91">IFERROR(IF(ISNUMBER(N983),N983,$E$13)*3%/IF(MOD(YEAR(L984),4),365,366)*IF(ISBLANK(L983),(L984-$E$15),L984-L983),0)</f>
        <v>0.89897260273972601</v>
      </c>
    </row>
    <row r="985" spans="12:16" ht="15" hidden="1" customHeight="1">
      <c r="L985" s="30">
        <f t="shared" si="87"/>
        <v>46343</v>
      </c>
      <c r="M985" s="31">
        <f t="shared" si="88"/>
        <v>0</v>
      </c>
      <c r="N985" s="31">
        <f t="shared" si="89"/>
        <v>10937.5</v>
      </c>
      <c r="O985" s="31">
        <f t="shared" si="90"/>
        <v>1.4982876712328768</v>
      </c>
      <c r="P985" s="31">
        <f t="shared" si="91"/>
        <v>0.89897260273972601</v>
      </c>
    </row>
    <row r="986" spans="12:16" ht="15" hidden="1" customHeight="1">
      <c r="L986" s="30">
        <f t="shared" si="87"/>
        <v>46344</v>
      </c>
      <c r="M986" s="31">
        <f t="shared" si="88"/>
        <v>0</v>
      </c>
      <c r="N986" s="31">
        <f t="shared" si="89"/>
        <v>10937.5</v>
      </c>
      <c r="O986" s="31">
        <f t="shared" si="90"/>
        <v>1.4982876712328768</v>
      </c>
      <c r="P986" s="31">
        <f t="shared" si="91"/>
        <v>0.89897260273972601</v>
      </c>
    </row>
    <row r="987" spans="12:16" ht="15" hidden="1" customHeight="1">
      <c r="L987" s="30">
        <f t="shared" si="87"/>
        <v>46345</v>
      </c>
      <c r="M987" s="31">
        <f t="shared" si="88"/>
        <v>0</v>
      </c>
      <c r="N987" s="31">
        <f t="shared" si="89"/>
        <v>10937.5</v>
      </c>
      <c r="O987" s="31">
        <f t="shared" si="90"/>
        <v>1.4982876712328768</v>
      </c>
      <c r="P987" s="31">
        <f t="shared" si="91"/>
        <v>0.89897260273972601</v>
      </c>
    </row>
    <row r="988" spans="12:16" ht="15" hidden="1" customHeight="1">
      <c r="L988" s="30">
        <f t="shared" si="87"/>
        <v>46346</v>
      </c>
      <c r="M988" s="31">
        <f t="shared" si="88"/>
        <v>0</v>
      </c>
      <c r="N988" s="31">
        <f t="shared" si="89"/>
        <v>10937.5</v>
      </c>
      <c r="O988" s="31">
        <f t="shared" si="90"/>
        <v>1.4982876712328768</v>
      </c>
      <c r="P988" s="31">
        <f t="shared" si="91"/>
        <v>0.89897260273972601</v>
      </c>
    </row>
    <row r="989" spans="12:16" ht="15" hidden="1" customHeight="1">
      <c r="L989" s="30">
        <f t="shared" si="87"/>
        <v>46347</v>
      </c>
      <c r="M989" s="31">
        <f t="shared" si="88"/>
        <v>0</v>
      </c>
      <c r="N989" s="31">
        <f t="shared" si="89"/>
        <v>10937.5</v>
      </c>
      <c r="O989" s="31">
        <f t="shared" si="90"/>
        <v>1.4982876712328768</v>
      </c>
      <c r="P989" s="31">
        <f t="shared" si="91"/>
        <v>0.89897260273972601</v>
      </c>
    </row>
    <row r="990" spans="12:16" ht="15" hidden="1" customHeight="1">
      <c r="L990" s="30">
        <f t="shared" si="87"/>
        <v>46348</v>
      </c>
      <c r="M990" s="31">
        <f t="shared" si="88"/>
        <v>0</v>
      </c>
      <c r="N990" s="31">
        <f t="shared" si="89"/>
        <v>10937.5</v>
      </c>
      <c r="O990" s="31">
        <f t="shared" si="90"/>
        <v>1.4982876712328768</v>
      </c>
      <c r="P990" s="31">
        <f t="shared" si="91"/>
        <v>0.89897260273972601</v>
      </c>
    </row>
    <row r="991" spans="12:16" ht="15" hidden="1" customHeight="1">
      <c r="L991" s="30">
        <f t="shared" si="87"/>
        <v>46349</v>
      </c>
      <c r="M991" s="31">
        <f t="shared" si="88"/>
        <v>0</v>
      </c>
      <c r="N991" s="31">
        <f t="shared" si="89"/>
        <v>10937.5</v>
      </c>
      <c r="O991" s="31">
        <f t="shared" si="90"/>
        <v>1.4982876712328768</v>
      </c>
      <c r="P991" s="31">
        <f t="shared" si="91"/>
        <v>0.89897260273972601</v>
      </c>
    </row>
    <row r="992" spans="12:16" ht="15" hidden="1" customHeight="1">
      <c r="L992" s="30">
        <f t="shared" si="87"/>
        <v>46350</v>
      </c>
      <c r="M992" s="31">
        <f t="shared" si="88"/>
        <v>0</v>
      </c>
      <c r="N992" s="31">
        <f t="shared" si="89"/>
        <v>10937.5</v>
      </c>
      <c r="O992" s="31">
        <f t="shared" si="90"/>
        <v>1.4982876712328768</v>
      </c>
      <c r="P992" s="31">
        <f t="shared" si="91"/>
        <v>0.89897260273972601</v>
      </c>
    </row>
    <row r="993" spans="12:16" ht="15" hidden="1" customHeight="1">
      <c r="L993" s="30">
        <f t="shared" si="87"/>
        <v>46351</v>
      </c>
      <c r="M993" s="31">
        <f t="shared" si="88"/>
        <v>0</v>
      </c>
      <c r="N993" s="31">
        <f t="shared" si="89"/>
        <v>10937.5</v>
      </c>
      <c r="O993" s="31">
        <f t="shared" si="90"/>
        <v>1.4982876712328768</v>
      </c>
      <c r="P993" s="31">
        <f t="shared" si="91"/>
        <v>0.89897260273972601</v>
      </c>
    </row>
    <row r="994" spans="12:16" ht="15" hidden="1" customHeight="1">
      <c r="L994" s="30">
        <f t="shared" si="87"/>
        <v>46352</v>
      </c>
      <c r="M994" s="31">
        <f t="shared" si="88"/>
        <v>0</v>
      </c>
      <c r="N994" s="31">
        <f t="shared" si="89"/>
        <v>10937.5</v>
      </c>
      <c r="O994" s="31">
        <f t="shared" si="90"/>
        <v>1.4982876712328768</v>
      </c>
      <c r="P994" s="31">
        <f t="shared" si="91"/>
        <v>0.89897260273972601</v>
      </c>
    </row>
    <row r="995" spans="12:16" ht="15" hidden="1" customHeight="1">
      <c r="L995" s="30">
        <f t="shared" si="87"/>
        <v>46353</v>
      </c>
      <c r="M995" s="31">
        <f t="shared" si="88"/>
        <v>0</v>
      </c>
      <c r="N995" s="31">
        <f t="shared" si="89"/>
        <v>10937.5</v>
      </c>
      <c r="O995" s="31">
        <f t="shared" si="90"/>
        <v>1.4982876712328768</v>
      </c>
      <c r="P995" s="31">
        <f t="shared" si="91"/>
        <v>0.89897260273972601</v>
      </c>
    </row>
    <row r="996" spans="12:16" ht="15" hidden="1" customHeight="1">
      <c r="L996" s="30">
        <f t="shared" si="87"/>
        <v>46354</v>
      </c>
      <c r="M996" s="31">
        <f t="shared" si="88"/>
        <v>0</v>
      </c>
      <c r="N996" s="31">
        <f t="shared" si="89"/>
        <v>10937.5</v>
      </c>
      <c r="O996" s="31">
        <f t="shared" si="90"/>
        <v>1.4982876712328768</v>
      </c>
      <c r="P996" s="31">
        <f t="shared" si="91"/>
        <v>0.89897260273972601</v>
      </c>
    </row>
    <row r="997" spans="12:16" ht="15" hidden="1" customHeight="1">
      <c r="L997" s="30">
        <f t="shared" si="87"/>
        <v>46355</v>
      </c>
      <c r="M997" s="31">
        <f t="shared" si="88"/>
        <v>0</v>
      </c>
      <c r="N997" s="31">
        <f t="shared" si="89"/>
        <v>10937.5</v>
      </c>
      <c r="O997" s="31">
        <f t="shared" si="90"/>
        <v>1.4982876712328768</v>
      </c>
      <c r="P997" s="31">
        <f t="shared" si="91"/>
        <v>0.89897260273972601</v>
      </c>
    </row>
    <row r="998" spans="12:16" ht="15" hidden="1" customHeight="1">
      <c r="L998" s="30">
        <f t="shared" si="87"/>
        <v>46356</v>
      </c>
      <c r="M998" s="31">
        <f t="shared" si="88"/>
        <v>0</v>
      </c>
      <c r="N998" s="31">
        <f t="shared" si="89"/>
        <v>10937.5</v>
      </c>
      <c r="O998" s="31">
        <f t="shared" si="90"/>
        <v>1.4982876712328768</v>
      </c>
      <c r="P998" s="31">
        <f t="shared" si="91"/>
        <v>0.89897260273972601</v>
      </c>
    </row>
    <row r="999" spans="12:16" ht="15" hidden="1" customHeight="1">
      <c r="L999" s="30">
        <f t="shared" si="87"/>
        <v>46357</v>
      </c>
      <c r="M999" s="31">
        <f t="shared" si="88"/>
        <v>0</v>
      </c>
      <c r="N999" s="31">
        <f t="shared" si="89"/>
        <v>10937.5</v>
      </c>
      <c r="O999" s="31">
        <f t="shared" si="90"/>
        <v>1.4982876712328768</v>
      </c>
      <c r="P999" s="31">
        <f t="shared" si="91"/>
        <v>0.89897260273972601</v>
      </c>
    </row>
    <row r="1000" spans="12:16" ht="15" hidden="1" customHeight="1">
      <c r="L1000" s="30">
        <f t="shared" si="87"/>
        <v>46358</v>
      </c>
      <c r="M1000" s="31">
        <f t="shared" si="88"/>
        <v>0</v>
      </c>
      <c r="N1000" s="31">
        <f t="shared" si="89"/>
        <v>10937.5</v>
      </c>
      <c r="O1000" s="31">
        <f t="shared" si="90"/>
        <v>1.4982876712328768</v>
      </c>
      <c r="P1000" s="31">
        <f t="shared" si="91"/>
        <v>0.89897260273972601</v>
      </c>
    </row>
    <row r="1001" spans="12:16" ht="15" hidden="1" customHeight="1">
      <c r="L1001" s="30">
        <f t="shared" si="87"/>
        <v>46359</v>
      </c>
      <c r="M1001" s="31">
        <f t="shared" si="88"/>
        <v>0</v>
      </c>
      <c r="N1001" s="31">
        <f t="shared" si="89"/>
        <v>10937.5</v>
      </c>
      <c r="O1001" s="31">
        <f t="shared" si="90"/>
        <v>1.4982876712328768</v>
      </c>
      <c r="P1001" s="31">
        <f t="shared" si="91"/>
        <v>0.89897260273972601</v>
      </c>
    </row>
    <row r="1002" spans="12:16" ht="15" hidden="1" customHeight="1">
      <c r="L1002" s="30">
        <f t="shared" si="87"/>
        <v>46360</v>
      </c>
      <c r="M1002" s="31">
        <f t="shared" si="88"/>
        <v>0</v>
      </c>
      <c r="N1002" s="31">
        <f t="shared" si="89"/>
        <v>10937.5</v>
      </c>
      <c r="O1002" s="31">
        <f t="shared" si="90"/>
        <v>1.4982876712328768</v>
      </c>
      <c r="P1002" s="31">
        <f t="shared" si="91"/>
        <v>0.89897260273972601</v>
      </c>
    </row>
    <row r="1003" spans="12:16" ht="15" hidden="1" customHeight="1">
      <c r="L1003" s="30">
        <f t="shared" si="87"/>
        <v>46361</v>
      </c>
      <c r="M1003" s="31">
        <f t="shared" si="88"/>
        <v>0</v>
      </c>
      <c r="N1003" s="31">
        <f t="shared" si="89"/>
        <v>10937.5</v>
      </c>
      <c r="O1003" s="31">
        <f t="shared" si="90"/>
        <v>1.4982876712328768</v>
      </c>
      <c r="P1003" s="31">
        <f t="shared" si="91"/>
        <v>0.89897260273972601</v>
      </c>
    </row>
    <row r="1004" spans="12:16" ht="15" hidden="1" customHeight="1">
      <c r="L1004" s="30">
        <f t="shared" si="87"/>
        <v>46362</v>
      </c>
      <c r="M1004" s="31">
        <f t="shared" si="88"/>
        <v>0</v>
      </c>
      <c r="N1004" s="31">
        <f t="shared" si="89"/>
        <v>10937.5</v>
      </c>
      <c r="O1004" s="31">
        <f t="shared" si="90"/>
        <v>1.4982876712328768</v>
      </c>
      <c r="P1004" s="31">
        <f t="shared" si="91"/>
        <v>0.89897260273972601</v>
      </c>
    </row>
    <row r="1005" spans="12:16" ht="15" hidden="1" customHeight="1">
      <c r="L1005" s="30">
        <f t="shared" si="87"/>
        <v>46363</v>
      </c>
      <c r="M1005" s="31">
        <f t="shared" si="88"/>
        <v>0</v>
      </c>
      <c r="N1005" s="31">
        <f t="shared" si="89"/>
        <v>10937.5</v>
      </c>
      <c r="O1005" s="31">
        <f t="shared" si="90"/>
        <v>1.4982876712328768</v>
      </c>
      <c r="P1005" s="31">
        <f t="shared" si="91"/>
        <v>0.89897260273972601</v>
      </c>
    </row>
    <row r="1006" spans="12:16" ht="15" hidden="1" customHeight="1">
      <c r="L1006" s="30">
        <f t="shared" si="87"/>
        <v>46364</v>
      </c>
      <c r="M1006" s="31">
        <f t="shared" si="88"/>
        <v>0</v>
      </c>
      <c r="N1006" s="31">
        <f t="shared" si="89"/>
        <v>10937.5</v>
      </c>
      <c r="O1006" s="31">
        <f t="shared" si="90"/>
        <v>1.4982876712328768</v>
      </c>
      <c r="P1006" s="31">
        <f t="shared" si="91"/>
        <v>0.89897260273972601</v>
      </c>
    </row>
    <row r="1007" spans="12:16" ht="15" hidden="1" customHeight="1">
      <c r="L1007" s="30">
        <f t="shared" si="87"/>
        <v>46365</v>
      </c>
      <c r="M1007" s="31">
        <f t="shared" si="88"/>
        <v>0</v>
      </c>
      <c r="N1007" s="31">
        <f t="shared" si="89"/>
        <v>10937.5</v>
      </c>
      <c r="O1007" s="31">
        <f t="shared" si="90"/>
        <v>1.4982876712328768</v>
      </c>
      <c r="P1007" s="31">
        <f t="shared" si="91"/>
        <v>0.89897260273972601</v>
      </c>
    </row>
    <row r="1008" spans="12:16" ht="15" hidden="1" customHeight="1">
      <c r="L1008" s="30">
        <f t="shared" si="87"/>
        <v>46366</v>
      </c>
      <c r="M1008" s="31">
        <f t="shared" si="88"/>
        <v>0</v>
      </c>
      <c r="N1008" s="31">
        <f t="shared" si="89"/>
        <v>10937.5</v>
      </c>
      <c r="O1008" s="31">
        <f t="shared" si="90"/>
        <v>1.4982876712328768</v>
      </c>
      <c r="P1008" s="31">
        <f t="shared" si="91"/>
        <v>0.89897260273972601</v>
      </c>
    </row>
    <row r="1009" spans="12:16" ht="15" hidden="1" customHeight="1">
      <c r="L1009" s="30">
        <f t="shared" si="87"/>
        <v>46367</v>
      </c>
      <c r="M1009" s="31">
        <f t="shared" si="88"/>
        <v>0</v>
      </c>
      <c r="N1009" s="31">
        <f t="shared" si="89"/>
        <v>10937.5</v>
      </c>
      <c r="O1009" s="31">
        <f t="shared" si="90"/>
        <v>1.4982876712328768</v>
      </c>
      <c r="P1009" s="31">
        <f t="shared" si="91"/>
        <v>0.89897260273972601</v>
      </c>
    </row>
    <row r="1010" spans="12:16" ht="15" hidden="1" customHeight="1">
      <c r="L1010" s="30">
        <f t="shared" si="87"/>
        <v>46368</v>
      </c>
      <c r="M1010" s="31">
        <f t="shared" si="88"/>
        <v>0</v>
      </c>
      <c r="N1010" s="31">
        <f t="shared" si="89"/>
        <v>10937.5</v>
      </c>
      <c r="O1010" s="31">
        <f t="shared" si="90"/>
        <v>1.4982876712328768</v>
      </c>
      <c r="P1010" s="31">
        <f t="shared" si="91"/>
        <v>0.89897260273972601</v>
      </c>
    </row>
    <row r="1011" spans="12:16" ht="15" hidden="1" customHeight="1">
      <c r="L1011" s="30">
        <f t="shared" si="87"/>
        <v>46369</v>
      </c>
      <c r="M1011" s="31">
        <f t="shared" si="88"/>
        <v>0</v>
      </c>
      <c r="N1011" s="31">
        <f t="shared" si="89"/>
        <v>10937.5</v>
      </c>
      <c r="O1011" s="31">
        <f t="shared" si="90"/>
        <v>1.4982876712328768</v>
      </c>
      <c r="P1011" s="31">
        <f t="shared" si="91"/>
        <v>0.89897260273972601</v>
      </c>
    </row>
    <row r="1012" spans="12:16" ht="15" hidden="1" customHeight="1">
      <c r="L1012" s="30">
        <f t="shared" si="87"/>
        <v>46370</v>
      </c>
      <c r="M1012" s="31">
        <f t="shared" si="88"/>
        <v>0</v>
      </c>
      <c r="N1012" s="31">
        <f t="shared" si="89"/>
        <v>10937.5</v>
      </c>
      <c r="O1012" s="31">
        <f t="shared" si="90"/>
        <v>1.4982876712328768</v>
      </c>
      <c r="P1012" s="31">
        <f t="shared" si="91"/>
        <v>0.89897260273972601</v>
      </c>
    </row>
    <row r="1013" spans="12:16" ht="15" hidden="1" customHeight="1">
      <c r="L1013" s="30">
        <f t="shared" si="87"/>
        <v>46371</v>
      </c>
      <c r="M1013" s="31">
        <f t="shared" si="88"/>
        <v>0</v>
      </c>
      <c r="N1013" s="31">
        <f t="shared" si="89"/>
        <v>10937.5</v>
      </c>
      <c r="O1013" s="31">
        <f t="shared" si="90"/>
        <v>1.4982876712328768</v>
      </c>
      <c r="P1013" s="31">
        <f t="shared" si="91"/>
        <v>0.89897260273972601</v>
      </c>
    </row>
    <row r="1014" spans="12:16" ht="15" hidden="1" customHeight="1">
      <c r="L1014" s="30">
        <f t="shared" si="87"/>
        <v>46372</v>
      </c>
      <c r="M1014" s="31">
        <f t="shared" si="88"/>
        <v>0</v>
      </c>
      <c r="N1014" s="31">
        <f t="shared" si="89"/>
        <v>10937.5</v>
      </c>
      <c r="O1014" s="31">
        <f t="shared" si="90"/>
        <v>1.4982876712328768</v>
      </c>
      <c r="P1014" s="31">
        <f t="shared" si="91"/>
        <v>0.89897260273972601</v>
      </c>
    </row>
    <row r="1015" spans="12:16" ht="15" hidden="1" customHeight="1">
      <c r="L1015" s="30">
        <f t="shared" si="87"/>
        <v>46373</v>
      </c>
      <c r="M1015" s="31">
        <f t="shared" si="88"/>
        <v>0</v>
      </c>
      <c r="N1015" s="31">
        <f t="shared" si="89"/>
        <v>10937.5</v>
      </c>
      <c r="O1015" s="31">
        <f t="shared" si="90"/>
        <v>1.4982876712328768</v>
      </c>
      <c r="P1015" s="31">
        <f t="shared" si="91"/>
        <v>0.89897260273972601</v>
      </c>
    </row>
    <row r="1016" spans="12:16" ht="15" hidden="1" customHeight="1">
      <c r="L1016" s="30">
        <f t="shared" si="87"/>
        <v>46374</v>
      </c>
      <c r="M1016" s="31">
        <f t="shared" si="88"/>
        <v>0</v>
      </c>
      <c r="N1016" s="31">
        <f t="shared" si="89"/>
        <v>10937.5</v>
      </c>
      <c r="O1016" s="31">
        <f t="shared" si="90"/>
        <v>1.4982876712328768</v>
      </c>
      <c r="P1016" s="31">
        <f t="shared" si="91"/>
        <v>0.89897260273972601</v>
      </c>
    </row>
    <row r="1017" spans="12:16" ht="15" hidden="1" customHeight="1">
      <c r="L1017" s="30">
        <f t="shared" si="87"/>
        <v>46375</v>
      </c>
      <c r="M1017" s="31">
        <f t="shared" si="88"/>
        <v>0</v>
      </c>
      <c r="N1017" s="31">
        <f t="shared" si="89"/>
        <v>10937.5</v>
      </c>
      <c r="O1017" s="31">
        <f t="shared" si="90"/>
        <v>1.4982876712328768</v>
      </c>
      <c r="P1017" s="31">
        <f t="shared" si="91"/>
        <v>0.89897260273972601</v>
      </c>
    </row>
    <row r="1018" spans="12:16" ht="15" hidden="1" customHeight="1">
      <c r="L1018" s="30">
        <f t="shared" si="87"/>
        <v>46376</v>
      </c>
      <c r="M1018" s="31">
        <f t="shared" si="88"/>
        <v>0</v>
      </c>
      <c r="N1018" s="31">
        <f t="shared" si="89"/>
        <v>10937.5</v>
      </c>
      <c r="O1018" s="31">
        <f t="shared" si="90"/>
        <v>1.4982876712328768</v>
      </c>
      <c r="P1018" s="31">
        <f t="shared" si="91"/>
        <v>0.89897260273972601</v>
      </c>
    </row>
    <row r="1019" spans="12:16" ht="15" hidden="1" customHeight="1">
      <c r="L1019" s="30">
        <f t="shared" si="87"/>
        <v>46377</v>
      </c>
      <c r="M1019" s="31">
        <f t="shared" si="88"/>
        <v>0</v>
      </c>
      <c r="N1019" s="31">
        <f t="shared" si="89"/>
        <v>10937.5</v>
      </c>
      <c r="O1019" s="31">
        <f t="shared" si="90"/>
        <v>1.4982876712328768</v>
      </c>
      <c r="P1019" s="31">
        <f t="shared" si="91"/>
        <v>0.89897260273972601</v>
      </c>
    </row>
    <row r="1020" spans="12:16" ht="15" hidden="1" customHeight="1">
      <c r="L1020" s="30">
        <f t="shared" si="87"/>
        <v>46378</v>
      </c>
      <c r="M1020" s="31">
        <f t="shared" si="88"/>
        <v>0</v>
      </c>
      <c r="N1020" s="31">
        <f t="shared" si="89"/>
        <v>10937.5</v>
      </c>
      <c r="O1020" s="31">
        <f t="shared" si="90"/>
        <v>1.4982876712328768</v>
      </c>
      <c r="P1020" s="31">
        <f t="shared" si="91"/>
        <v>0.89897260273972601</v>
      </c>
    </row>
    <row r="1021" spans="12:16" ht="15" hidden="1" customHeight="1">
      <c r="L1021" s="30">
        <f t="shared" si="87"/>
        <v>46379</v>
      </c>
      <c r="M1021" s="31">
        <f t="shared" si="88"/>
        <v>0</v>
      </c>
      <c r="N1021" s="31">
        <f t="shared" si="89"/>
        <v>10937.5</v>
      </c>
      <c r="O1021" s="31">
        <f t="shared" si="90"/>
        <v>1.4982876712328768</v>
      </c>
      <c r="P1021" s="31">
        <f t="shared" si="91"/>
        <v>0.89897260273972601</v>
      </c>
    </row>
    <row r="1022" spans="12:16" ht="15" hidden="1" customHeight="1">
      <c r="L1022" s="30">
        <f t="shared" si="87"/>
        <v>46380</v>
      </c>
      <c r="M1022" s="31">
        <f t="shared" si="88"/>
        <v>0</v>
      </c>
      <c r="N1022" s="31">
        <f t="shared" si="89"/>
        <v>10937.5</v>
      </c>
      <c r="O1022" s="31">
        <f t="shared" si="90"/>
        <v>1.4982876712328768</v>
      </c>
      <c r="P1022" s="31">
        <f t="shared" si="91"/>
        <v>0.89897260273972601</v>
      </c>
    </row>
    <row r="1023" spans="12:16" ht="15" hidden="1" customHeight="1">
      <c r="L1023" s="30">
        <f t="shared" si="87"/>
        <v>46381</v>
      </c>
      <c r="M1023" s="31">
        <f t="shared" si="88"/>
        <v>0</v>
      </c>
      <c r="N1023" s="31">
        <f t="shared" si="89"/>
        <v>10937.5</v>
      </c>
      <c r="O1023" s="31">
        <f t="shared" si="90"/>
        <v>1.4982876712328768</v>
      </c>
      <c r="P1023" s="31">
        <f t="shared" si="91"/>
        <v>0.89897260273972601</v>
      </c>
    </row>
    <row r="1024" spans="12:16" ht="15" hidden="1" customHeight="1">
      <c r="L1024" s="30">
        <f t="shared" si="87"/>
        <v>46382</v>
      </c>
      <c r="M1024" s="31">
        <f t="shared" si="88"/>
        <v>0</v>
      </c>
      <c r="N1024" s="31">
        <f t="shared" si="89"/>
        <v>10937.5</v>
      </c>
      <c r="O1024" s="31">
        <f t="shared" si="90"/>
        <v>1.4982876712328768</v>
      </c>
      <c r="P1024" s="31">
        <f t="shared" si="91"/>
        <v>0.89897260273972601</v>
      </c>
    </row>
    <row r="1025" spans="12:16" ht="15" hidden="1" customHeight="1">
      <c r="L1025" s="30">
        <f t="shared" si="87"/>
        <v>46383</v>
      </c>
      <c r="M1025" s="31">
        <f t="shared" si="88"/>
        <v>0</v>
      </c>
      <c r="N1025" s="31">
        <f t="shared" si="89"/>
        <v>10937.5</v>
      </c>
      <c r="O1025" s="31">
        <f t="shared" si="90"/>
        <v>1.4982876712328768</v>
      </c>
      <c r="P1025" s="31">
        <f t="shared" si="91"/>
        <v>0.89897260273972601</v>
      </c>
    </row>
    <row r="1026" spans="12:16" ht="15" hidden="1" customHeight="1">
      <c r="L1026" s="30">
        <f t="shared" si="87"/>
        <v>46384</v>
      </c>
      <c r="M1026" s="31">
        <f t="shared" si="88"/>
        <v>0</v>
      </c>
      <c r="N1026" s="31">
        <f t="shared" si="89"/>
        <v>10937.5</v>
      </c>
      <c r="O1026" s="31">
        <f t="shared" si="90"/>
        <v>1.4982876712328768</v>
      </c>
      <c r="P1026" s="31">
        <f t="shared" si="91"/>
        <v>0.89897260273972601</v>
      </c>
    </row>
    <row r="1027" spans="12:16" ht="15" hidden="1" customHeight="1">
      <c r="L1027" s="30">
        <f t="shared" si="87"/>
        <v>46385</v>
      </c>
      <c r="M1027" s="31">
        <f t="shared" si="88"/>
        <v>0</v>
      </c>
      <c r="N1027" s="31">
        <f t="shared" si="89"/>
        <v>10937.5</v>
      </c>
      <c r="O1027" s="31">
        <f t="shared" si="90"/>
        <v>1.4982876712328768</v>
      </c>
      <c r="P1027" s="31">
        <f t="shared" si="91"/>
        <v>0.89897260273972601</v>
      </c>
    </row>
    <row r="1028" spans="12:16" ht="15" hidden="1" customHeight="1">
      <c r="L1028" s="30">
        <f t="shared" si="87"/>
        <v>46386</v>
      </c>
      <c r="M1028" s="31">
        <f t="shared" si="88"/>
        <v>0</v>
      </c>
      <c r="N1028" s="31">
        <f t="shared" si="89"/>
        <v>10937.5</v>
      </c>
      <c r="O1028" s="31">
        <f t="shared" si="90"/>
        <v>1.4982876712328768</v>
      </c>
      <c r="P1028" s="31">
        <f t="shared" si="91"/>
        <v>0.89897260273972601</v>
      </c>
    </row>
    <row r="1029" spans="12:16" ht="15" hidden="1" customHeight="1">
      <c r="L1029" s="30">
        <f t="shared" si="87"/>
        <v>46387</v>
      </c>
      <c r="M1029" s="31">
        <f t="shared" si="88"/>
        <v>0</v>
      </c>
      <c r="N1029" s="31">
        <f t="shared" si="89"/>
        <v>10937.5</v>
      </c>
      <c r="O1029" s="31">
        <f t="shared" si="90"/>
        <v>1.4982876712328768</v>
      </c>
      <c r="P1029" s="31">
        <f t="shared" si="91"/>
        <v>0.89897260273972601</v>
      </c>
    </row>
    <row r="1030" spans="12:16" ht="15" hidden="1" customHeight="1">
      <c r="L1030" s="30">
        <f t="shared" si="87"/>
        <v>46388</v>
      </c>
      <c r="M1030" s="31">
        <f t="shared" si="88"/>
        <v>0</v>
      </c>
      <c r="N1030" s="31">
        <f t="shared" si="89"/>
        <v>10937.5</v>
      </c>
      <c r="O1030" s="31">
        <f t="shared" si="90"/>
        <v>1.4982876712328768</v>
      </c>
      <c r="P1030" s="31">
        <f t="shared" si="91"/>
        <v>0.89897260273972601</v>
      </c>
    </row>
    <row r="1031" spans="12:16" ht="15" hidden="1" customHeight="1">
      <c r="L1031" s="30">
        <f t="shared" si="87"/>
        <v>46389</v>
      </c>
      <c r="M1031" s="31">
        <f t="shared" si="88"/>
        <v>0</v>
      </c>
      <c r="N1031" s="31">
        <f t="shared" si="89"/>
        <v>10937.5</v>
      </c>
      <c r="O1031" s="31">
        <f t="shared" si="90"/>
        <v>1.4982876712328768</v>
      </c>
      <c r="P1031" s="31">
        <f t="shared" si="91"/>
        <v>0.89897260273972601</v>
      </c>
    </row>
    <row r="1032" spans="12:16" ht="15" hidden="1" customHeight="1">
      <c r="L1032" s="30">
        <f t="shared" si="87"/>
        <v>46390</v>
      </c>
      <c r="M1032" s="31">
        <f t="shared" si="88"/>
        <v>0</v>
      </c>
      <c r="N1032" s="31">
        <f t="shared" si="89"/>
        <v>10937.5</v>
      </c>
      <c r="O1032" s="31">
        <f t="shared" si="90"/>
        <v>1.4982876712328768</v>
      </c>
      <c r="P1032" s="31">
        <f t="shared" si="91"/>
        <v>0.89897260273972601</v>
      </c>
    </row>
    <row r="1033" spans="12:16" ht="15" hidden="1" customHeight="1">
      <c r="L1033" s="30">
        <f t="shared" si="87"/>
        <v>46391</v>
      </c>
      <c r="M1033" s="31">
        <f t="shared" si="88"/>
        <v>0</v>
      </c>
      <c r="N1033" s="31">
        <f t="shared" si="89"/>
        <v>10937.5</v>
      </c>
      <c r="O1033" s="31">
        <f t="shared" si="90"/>
        <v>1.4982876712328768</v>
      </c>
      <c r="P1033" s="31">
        <f t="shared" si="91"/>
        <v>0.89897260273972601</v>
      </c>
    </row>
    <row r="1034" spans="12:16" ht="15" hidden="1" customHeight="1">
      <c r="L1034" s="30">
        <f t="shared" si="87"/>
        <v>46392</v>
      </c>
      <c r="M1034" s="31">
        <f t="shared" si="88"/>
        <v>0</v>
      </c>
      <c r="N1034" s="31">
        <f t="shared" si="89"/>
        <v>10937.5</v>
      </c>
      <c r="O1034" s="31">
        <f t="shared" si="90"/>
        <v>1.4982876712328768</v>
      </c>
      <c r="P1034" s="31">
        <f t="shared" si="91"/>
        <v>0.89897260273972601</v>
      </c>
    </row>
    <row r="1035" spans="12:16" ht="15" hidden="1" customHeight="1">
      <c r="L1035" s="30">
        <f t="shared" si="87"/>
        <v>46393</v>
      </c>
      <c r="M1035" s="31">
        <f t="shared" si="88"/>
        <v>0</v>
      </c>
      <c r="N1035" s="31">
        <f t="shared" si="89"/>
        <v>10937.5</v>
      </c>
      <c r="O1035" s="31">
        <f t="shared" si="90"/>
        <v>1.4982876712328768</v>
      </c>
      <c r="P1035" s="31">
        <f t="shared" si="91"/>
        <v>0.89897260273972601</v>
      </c>
    </row>
    <row r="1036" spans="12:16" ht="15" hidden="1" customHeight="1">
      <c r="L1036" s="30">
        <f t="shared" si="87"/>
        <v>46394</v>
      </c>
      <c r="M1036" s="31">
        <f t="shared" si="88"/>
        <v>0</v>
      </c>
      <c r="N1036" s="31">
        <f t="shared" si="89"/>
        <v>10937.5</v>
      </c>
      <c r="O1036" s="31">
        <f t="shared" si="90"/>
        <v>1.4982876712328768</v>
      </c>
      <c r="P1036" s="31">
        <f t="shared" si="91"/>
        <v>0.89897260273972601</v>
      </c>
    </row>
    <row r="1037" spans="12:16" ht="15" hidden="1" customHeight="1">
      <c r="L1037" s="30">
        <f t="shared" si="87"/>
        <v>46395</v>
      </c>
      <c r="M1037" s="31">
        <f t="shared" si="88"/>
        <v>0</v>
      </c>
      <c r="N1037" s="31">
        <f t="shared" si="89"/>
        <v>10937.5</v>
      </c>
      <c r="O1037" s="31">
        <f t="shared" si="90"/>
        <v>1.4982876712328768</v>
      </c>
      <c r="P1037" s="31">
        <f t="shared" si="91"/>
        <v>0.89897260273972601</v>
      </c>
    </row>
    <row r="1038" spans="12:16" ht="15" hidden="1" customHeight="1">
      <c r="L1038" s="30">
        <f t="shared" si="87"/>
        <v>46396</v>
      </c>
      <c r="M1038" s="31">
        <f t="shared" si="88"/>
        <v>0</v>
      </c>
      <c r="N1038" s="31">
        <f t="shared" si="89"/>
        <v>10937.5</v>
      </c>
      <c r="O1038" s="31">
        <f t="shared" si="90"/>
        <v>1.4982876712328768</v>
      </c>
      <c r="P1038" s="31">
        <f t="shared" si="91"/>
        <v>0.89897260273972601</v>
      </c>
    </row>
    <row r="1039" spans="12:16" ht="15" hidden="1" customHeight="1">
      <c r="L1039" s="30">
        <f t="shared" si="87"/>
        <v>46397</v>
      </c>
      <c r="M1039" s="31">
        <f t="shared" si="88"/>
        <v>0</v>
      </c>
      <c r="N1039" s="31">
        <f t="shared" si="89"/>
        <v>10937.5</v>
      </c>
      <c r="O1039" s="31">
        <f t="shared" si="90"/>
        <v>1.4982876712328768</v>
      </c>
      <c r="P1039" s="31">
        <f t="shared" si="91"/>
        <v>0.89897260273972601</v>
      </c>
    </row>
    <row r="1040" spans="12:16" ht="15" hidden="1" customHeight="1">
      <c r="L1040" s="30">
        <f t="shared" si="87"/>
        <v>46398</v>
      </c>
      <c r="M1040" s="31">
        <f t="shared" si="88"/>
        <v>0</v>
      </c>
      <c r="N1040" s="31">
        <f t="shared" si="89"/>
        <v>10937.5</v>
      </c>
      <c r="O1040" s="31">
        <f t="shared" si="90"/>
        <v>1.4982876712328768</v>
      </c>
      <c r="P1040" s="31">
        <f t="shared" si="91"/>
        <v>0.89897260273972601</v>
      </c>
    </row>
    <row r="1041" spans="12:16" ht="15" hidden="1" customHeight="1">
      <c r="L1041" s="30">
        <f t="shared" si="87"/>
        <v>46399</v>
      </c>
      <c r="M1041" s="31">
        <f t="shared" si="88"/>
        <v>0</v>
      </c>
      <c r="N1041" s="31">
        <f t="shared" si="89"/>
        <v>10937.5</v>
      </c>
      <c r="O1041" s="31">
        <f t="shared" si="90"/>
        <v>1.4982876712328768</v>
      </c>
      <c r="P1041" s="31">
        <f t="shared" si="91"/>
        <v>0.89897260273972601</v>
      </c>
    </row>
    <row r="1042" spans="12:16" ht="15" hidden="1" customHeight="1">
      <c r="L1042" s="30">
        <f t="shared" si="87"/>
        <v>46400</v>
      </c>
      <c r="M1042" s="31">
        <f t="shared" si="88"/>
        <v>0</v>
      </c>
      <c r="N1042" s="31">
        <f t="shared" si="89"/>
        <v>10937.5</v>
      </c>
      <c r="O1042" s="31">
        <f t="shared" si="90"/>
        <v>1.4982876712328768</v>
      </c>
      <c r="P1042" s="31">
        <f t="shared" si="91"/>
        <v>0.89897260273972601</v>
      </c>
    </row>
    <row r="1043" spans="12:16" ht="15" hidden="1" customHeight="1">
      <c r="L1043" s="30">
        <f t="shared" si="87"/>
        <v>46401</v>
      </c>
      <c r="M1043" s="31">
        <f t="shared" si="88"/>
        <v>0</v>
      </c>
      <c r="N1043" s="31">
        <f t="shared" si="89"/>
        <v>10937.5</v>
      </c>
      <c r="O1043" s="31">
        <f t="shared" si="90"/>
        <v>1.4982876712328768</v>
      </c>
      <c r="P1043" s="31">
        <f t="shared" si="91"/>
        <v>0.89897260273972601</v>
      </c>
    </row>
    <row r="1044" spans="12:16" ht="15" hidden="1" customHeight="1">
      <c r="L1044" s="30">
        <f t="shared" si="87"/>
        <v>46402</v>
      </c>
      <c r="M1044" s="31">
        <f t="shared" si="88"/>
        <v>1093.75</v>
      </c>
      <c r="N1044" s="31">
        <f t="shared" si="89"/>
        <v>9843.75</v>
      </c>
      <c r="O1044" s="31">
        <f t="shared" si="90"/>
        <v>1.4982876712328768</v>
      </c>
      <c r="P1044" s="31">
        <f t="shared" si="91"/>
        <v>0.89897260273972601</v>
      </c>
    </row>
    <row r="1045" spans="12:16" ht="15" hidden="1" customHeight="1">
      <c r="L1045" s="30">
        <f t="shared" si="87"/>
        <v>46403</v>
      </c>
      <c r="M1045" s="31">
        <f t="shared" si="88"/>
        <v>0</v>
      </c>
      <c r="N1045" s="31">
        <f t="shared" si="89"/>
        <v>9843.75</v>
      </c>
      <c r="O1045" s="31">
        <f t="shared" si="90"/>
        <v>1.3484589041095891</v>
      </c>
      <c r="P1045" s="31">
        <f t="shared" si="91"/>
        <v>0.80907534246575341</v>
      </c>
    </row>
    <row r="1046" spans="12:16" ht="15" hidden="1" customHeight="1">
      <c r="L1046" s="30">
        <f t="shared" si="87"/>
        <v>46404</v>
      </c>
      <c r="M1046" s="31">
        <f t="shared" si="88"/>
        <v>0</v>
      </c>
      <c r="N1046" s="31">
        <f t="shared" si="89"/>
        <v>9843.75</v>
      </c>
      <c r="O1046" s="31">
        <f t="shared" si="90"/>
        <v>1.3484589041095891</v>
      </c>
      <c r="P1046" s="31">
        <f t="shared" si="91"/>
        <v>0.80907534246575341</v>
      </c>
    </row>
    <row r="1047" spans="12:16" ht="15" hidden="1" customHeight="1">
      <c r="L1047" s="30">
        <f t="shared" si="87"/>
        <v>46405</v>
      </c>
      <c r="M1047" s="31">
        <f t="shared" si="88"/>
        <v>0</v>
      </c>
      <c r="N1047" s="31">
        <f t="shared" si="89"/>
        <v>9843.75</v>
      </c>
      <c r="O1047" s="31">
        <f t="shared" si="90"/>
        <v>1.3484589041095891</v>
      </c>
      <c r="P1047" s="31">
        <f t="shared" si="91"/>
        <v>0.80907534246575341</v>
      </c>
    </row>
    <row r="1048" spans="12:16" ht="15" hidden="1" customHeight="1">
      <c r="L1048" s="30">
        <f t="shared" ref="L1048:L1111" si="92">IFERROR(IF(MAX(L1047+1,Дата_получения_Займа+1)&gt;Дата_погашения_Займа,"-",MAX(L1047+1,Дата_получения_Займа+1)),"-")</f>
        <v>46406</v>
      </c>
      <c r="M1048" s="31">
        <f t="shared" ref="M1048:M1111" si="93">IFERROR(VLOOKUP(L1048,$B$24:$E$52,4,FALSE),0)</f>
        <v>0</v>
      </c>
      <c r="N1048" s="31">
        <f t="shared" ref="N1048:N1111" si="94">IF(ISNUMBER(N1047),N1047-M1048,$E$13)</f>
        <v>9843.75</v>
      </c>
      <c r="O1048" s="31">
        <f t="shared" ref="O1048:O1111" si="95">IFERROR(IF(ISNUMBER(N1047),N1047,$E$13)*IF(L1048&gt;=$J$14,$E$18,$E$17)/IF(MOD(YEAR(L1048),4),365,366)*IF(ISBLANK(L1047),L1048-$E$15,L1048-L1047),0)</f>
        <v>1.3484589041095891</v>
      </c>
      <c r="P1048" s="31">
        <f t="shared" ref="P1048:P1111" si="96">IFERROR(IF(ISNUMBER(N1047),N1047,$E$13)*3%/IF(MOD(YEAR(L1048),4),365,366)*IF(ISBLANK(L1047),(L1048-$E$15),L1048-L1047),0)</f>
        <v>0.80907534246575341</v>
      </c>
    </row>
    <row r="1049" spans="12:16" ht="15" hidden="1" customHeight="1">
      <c r="L1049" s="30">
        <f t="shared" si="92"/>
        <v>46407</v>
      </c>
      <c r="M1049" s="31">
        <f t="shared" si="93"/>
        <v>0</v>
      </c>
      <c r="N1049" s="31">
        <f t="shared" si="94"/>
        <v>9843.75</v>
      </c>
      <c r="O1049" s="31">
        <f t="shared" si="95"/>
        <v>1.3484589041095891</v>
      </c>
      <c r="P1049" s="31">
        <f t="shared" si="96"/>
        <v>0.80907534246575341</v>
      </c>
    </row>
    <row r="1050" spans="12:16" ht="15" hidden="1" customHeight="1">
      <c r="L1050" s="30">
        <f t="shared" si="92"/>
        <v>46408</v>
      </c>
      <c r="M1050" s="31">
        <f t="shared" si="93"/>
        <v>0</v>
      </c>
      <c r="N1050" s="31">
        <f t="shared" si="94"/>
        <v>9843.75</v>
      </c>
      <c r="O1050" s="31">
        <f t="shared" si="95"/>
        <v>1.3484589041095891</v>
      </c>
      <c r="P1050" s="31">
        <f t="shared" si="96"/>
        <v>0.80907534246575341</v>
      </c>
    </row>
    <row r="1051" spans="12:16" ht="15" hidden="1" customHeight="1">
      <c r="L1051" s="30">
        <f t="shared" si="92"/>
        <v>46409</v>
      </c>
      <c r="M1051" s="31">
        <f t="shared" si="93"/>
        <v>0</v>
      </c>
      <c r="N1051" s="31">
        <f t="shared" si="94"/>
        <v>9843.75</v>
      </c>
      <c r="O1051" s="31">
        <f t="shared" si="95"/>
        <v>1.3484589041095891</v>
      </c>
      <c r="P1051" s="31">
        <f t="shared" si="96"/>
        <v>0.80907534246575341</v>
      </c>
    </row>
    <row r="1052" spans="12:16" ht="15" hidden="1" customHeight="1">
      <c r="L1052" s="30">
        <f t="shared" si="92"/>
        <v>46410</v>
      </c>
      <c r="M1052" s="31">
        <f t="shared" si="93"/>
        <v>0</v>
      </c>
      <c r="N1052" s="31">
        <f t="shared" si="94"/>
        <v>9843.75</v>
      </c>
      <c r="O1052" s="31">
        <f t="shared" si="95"/>
        <v>1.3484589041095891</v>
      </c>
      <c r="P1052" s="31">
        <f t="shared" si="96"/>
        <v>0.80907534246575341</v>
      </c>
    </row>
    <row r="1053" spans="12:16" ht="15" hidden="1" customHeight="1">
      <c r="L1053" s="30">
        <f t="shared" si="92"/>
        <v>46411</v>
      </c>
      <c r="M1053" s="31">
        <f t="shared" si="93"/>
        <v>0</v>
      </c>
      <c r="N1053" s="31">
        <f t="shared" si="94"/>
        <v>9843.75</v>
      </c>
      <c r="O1053" s="31">
        <f t="shared" si="95"/>
        <v>1.3484589041095891</v>
      </c>
      <c r="P1053" s="31">
        <f t="shared" si="96"/>
        <v>0.80907534246575341</v>
      </c>
    </row>
    <row r="1054" spans="12:16" ht="15" hidden="1" customHeight="1">
      <c r="L1054" s="30">
        <f t="shared" si="92"/>
        <v>46412</v>
      </c>
      <c r="M1054" s="31">
        <f t="shared" si="93"/>
        <v>0</v>
      </c>
      <c r="N1054" s="31">
        <f t="shared" si="94"/>
        <v>9843.75</v>
      </c>
      <c r="O1054" s="31">
        <f t="shared" si="95"/>
        <v>1.3484589041095891</v>
      </c>
      <c r="P1054" s="31">
        <f t="shared" si="96"/>
        <v>0.80907534246575341</v>
      </c>
    </row>
    <row r="1055" spans="12:16" ht="15" hidden="1" customHeight="1">
      <c r="L1055" s="30">
        <f t="shared" si="92"/>
        <v>46413</v>
      </c>
      <c r="M1055" s="31">
        <f t="shared" si="93"/>
        <v>0</v>
      </c>
      <c r="N1055" s="31">
        <f t="shared" si="94"/>
        <v>9843.75</v>
      </c>
      <c r="O1055" s="31">
        <f t="shared" si="95"/>
        <v>1.3484589041095891</v>
      </c>
      <c r="P1055" s="31">
        <f t="shared" si="96"/>
        <v>0.80907534246575341</v>
      </c>
    </row>
    <row r="1056" spans="12:16" ht="15" hidden="1" customHeight="1">
      <c r="L1056" s="30">
        <f t="shared" si="92"/>
        <v>46414</v>
      </c>
      <c r="M1056" s="31">
        <f t="shared" si="93"/>
        <v>0</v>
      </c>
      <c r="N1056" s="31">
        <f t="shared" si="94"/>
        <v>9843.75</v>
      </c>
      <c r="O1056" s="31">
        <f t="shared" si="95"/>
        <v>1.3484589041095891</v>
      </c>
      <c r="P1056" s="31">
        <f t="shared" si="96"/>
        <v>0.80907534246575341</v>
      </c>
    </row>
    <row r="1057" spans="12:16" ht="15" hidden="1" customHeight="1">
      <c r="L1057" s="30">
        <f t="shared" si="92"/>
        <v>46415</v>
      </c>
      <c r="M1057" s="31">
        <f t="shared" si="93"/>
        <v>0</v>
      </c>
      <c r="N1057" s="31">
        <f t="shared" si="94"/>
        <v>9843.75</v>
      </c>
      <c r="O1057" s="31">
        <f t="shared" si="95"/>
        <v>1.3484589041095891</v>
      </c>
      <c r="P1057" s="31">
        <f t="shared" si="96"/>
        <v>0.80907534246575341</v>
      </c>
    </row>
    <row r="1058" spans="12:16" ht="15" hidden="1" customHeight="1">
      <c r="L1058" s="30">
        <f t="shared" si="92"/>
        <v>46416</v>
      </c>
      <c r="M1058" s="31">
        <f t="shared" si="93"/>
        <v>0</v>
      </c>
      <c r="N1058" s="31">
        <f t="shared" si="94"/>
        <v>9843.75</v>
      </c>
      <c r="O1058" s="31">
        <f t="shared" si="95"/>
        <v>1.3484589041095891</v>
      </c>
      <c r="P1058" s="31">
        <f t="shared" si="96"/>
        <v>0.80907534246575341</v>
      </c>
    </row>
    <row r="1059" spans="12:16" ht="15" hidden="1" customHeight="1">
      <c r="L1059" s="30">
        <f t="shared" si="92"/>
        <v>46417</v>
      </c>
      <c r="M1059" s="31">
        <f t="shared" si="93"/>
        <v>0</v>
      </c>
      <c r="N1059" s="31">
        <f t="shared" si="94"/>
        <v>9843.75</v>
      </c>
      <c r="O1059" s="31">
        <f t="shared" si="95"/>
        <v>1.3484589041095891</v>
      </c>
      <c r="P1059" s="31">
        <f t="shared" si="96"/>
        <v>0.80907534246575341</v>
      </c>
    </row>
    <row r="1060" spans="12:16" ht="15" hidden="1" customHeight="1">
      <c r="L1060" s="30">
        <f t="shared" si="92"/>
        <v>46418</v>
      </c>
      <c r="M1060" s="31">
        <f t="shared" si="93"/>
        <v>0</v>
      </c>
      <c r="N1060" s="31">
        <f t="shared" si="94"/>
        <v>9843.75</v>
      </c>
      <c r="O1060" s="31">
        <f t="shared" si="95"/>
        <v>1.3484589041095891</v>
      </c>
      <c r="P1060" s="31">
        <f t="shared" si="96"/>
        <v>0.80907534246575341</v>
      </c>
    </row>
    <row r="1061" spans="12:16" ht="15" hidden="1" customHeight="1">
      <c r="L1061" s="30">
        <f t="shared" si="92"/>
        <v>46419</v>
      </c>
      <c r="M1061" s="31">
        <f t="shared" si="93"/>
        <v>0</v>
      </c>
      <c r="N1061" s="31">
        <f t="shared" si="94"/>
        <v>9843.75</v>
      </c>
      <c r="O1061" s="31">
        <f t="shared" si="95"/>
        <v>1.3484589041095891</v>
      </c>
      <c r="P1061" s="31">
        <f t="shared" si="96"/>
        <v>0.80907534246575341</v>
      </c>
    </row>
    <row r="1062" spans="12:16" ht="15" hidden="1" customHeight="1">
      <c r="L1062" s="30">
        <f t="shared" si="92"/>
        <v>46420</v>
      </c>
      <c r="M1062" s="31">
        <f t="shared" si="93"/>
        <v>0</v>
      </c>
      <c r="N1062" s="31">
        <f t="shared" si="94"/>
        <v>9843.75</v>
      </c>
      <c r="O1062" s="31">
        <f t="shared" si="95"/>
        <v>1.3484589041095891</v>
      </c>
      <c r="P1062" s="31">
        <f t="shared" si="96"/>
        <v>0.80907534246575341</v>
      </c>
    </row>
    <row r="1063" spans="12:16" ht="15" hidden="1" customHeight="1">
      <c r="L1063" s="30">
        <f t="shared" si="92"/>
        <v>46421</v>
      </c>
      <c r="M1063" s="31">
        <f t="shared" si="93"/>
        <v>0</v>
      </c>
      <c r="N1063" s="31">
        <f t="shared" si="94"/>
        <v>9843.75</v>
      </c>
      <c r="O1063" s="31">
        <f t="shared" si="95"/>
        <v>1.3484589041095891</v>
      </c>
      <c r="P1063" s="31">
        <f t="shared" si="96"/>
        <v>0.80907534246575341</v>
      </c>
    </row>
    <row r="1064" spans="12:16" ht="15" hidden="1" customHeight="1">
      <c r="L1064" s="30">
        <f t="shared" si="92"/>
        <v>46422</v>
      </c>
      <c r="M1064" s="31">
        <f t="shared" si="93"/>
        <v>0</v>
      </c>
      <c r="N1064" s="31">
        <f t="shared" si="94"/>
        <v>9843.75</v>
      </c>
      <c r="O1064" s="31">
        <f t="shared" si="95"/>
        <v>1.3484589041095891</v>
      </c>
      <c r="P1064" s="31">
        <f t="shared" si="96"/>
        <v>0.80907534246575341</v>
      </c>
    </row>
    <row r="1065" spans="12:16" ht="15" hidden="1" customHeight="1">
      <c r="L1065" s="30">
        <f t="shared" si="92"/>
        <v>46423</v>
      </c>
      <c r="M1065" s="31">
        <f t="shared" si="93"/>
        <v>0</v>
      </c>
      <c r="N1065" s="31">
        <f t="shared" si="94"/>
        <v>9843.75</v>
      </c>
      <c r="O1065" s="31">
        <f t="shared" si="95"/>
        <v>1.3484589041095891</v>
      </c>
      <c r="P1065" s="31">
        <f t="shared" si="96"/>
        <v>0.80907534246575341</v>
      </c>
    </row>
    <row r="1066" spans="12:16" ht="15" hidden="1" customHeight="1">
      <c r="L1066" s="30">
        <f t="shared" si="92"/>
        <v>46424</v>
      </c>
      <c r="M1066" s="31">
        <f t="shared" si="93"/>
        <v>0</v>
      </c>
      <c r="N1066" s="31">
        <f t="shared" si="94"/>
        <v>9843.75</v>
      </c>
      <c r="O1066" s="31">
        <f t="shared" si="95"/>
        <v>1.3484589041095891</v>
      </c>
      <c r="P1066" s="31">
        <f t="shared" si="96"/>
        <v>0.80907534246575341</v>
      </c>
    </row>
    <row r="1067" spans="12:16" ht="15" hidden="1" customHeight="1">
      <c r="L1067" s="30">
        <f t="shared" si="92"/>
        <v>46425</v>
      </c>
      <c r="M1067" s="31">
        <f t="shared" si="93"/>
        <v>0</v>
      </c>
      <c r="N1067" s="31">
        <f t="shared" si="94"/>
        <v>9843.75</v>
      </c>
      <c r="O1067" s="31">
        <f t="shared" si="95"/>
        <v>1.3484589041095891</v>
      </c>
      <c r="P1067" s="31">
        <f t="shared" si="96"/>
        <v>0.80907534246575341</v>
      </c>
    </row>
    <row r="1068" spans="12:16" ht="15" hidden="1" customHeight="1">
      <c r="L1068" s="30">
        <f t="shared" si="92"/>
        <v>46426</v>
      </c>
      <c r="M1068" s="31">
        <f t="shared" si="93"/>
        <v>0</v>
      </c>
      <c r="N1068" s="31">
        <f t="shared" si="94"/>
        <v>9843.75</v>
      </c>
      <c r="O1068" s="31">
        <f t="shared" si="95"/>
        <v>1.3484589041095891</v>
      </c>
      <c r="P1068" s="31">
        <f t="shared" si="96"/>
        <v>0.80907534246575341</v>
      </c>
    </row>
    <row r="1069" spans="12:16" ht="15" hidden="1" customHeight="1">
      <c r="L1069" s="30">
        <f t="shared" si="92"/>
        <v>46427</v>
      </c>
      <c r="M1069" s="31">
        <f t="shared" si="93"/>
        <v>0</v>
      </c>
      <c r="N1069" s="31">
        <f t="shared" si="94"/>
        <v>9843.75</v>
      </c>
      <c r="O1069" s="31">
        <f t="shared" si="95"/>
        <v>1.3484589041095891</v>
      </c>
      <c r="P1069" s="31">
        <f t="shared" si="96"/>
        <v>0.80907534246575341</v>
      </c>
    </row>
    <row r="1070" spans="12:16" ht="15" hidden="1" customHeight="1">
      <c r="L1070" s="30">
        <f t="shared" si="92"/>
        <v>46428</v>
      </c>
      <c r="M1070" s="31">
        <f t="shared" si="93"/>
        <v>0</v>
      </c>
      <c r="N1070" s="31">
        <f t="shared" si="94"/>
        <v>9843.75</v>
      </c>
      <c r="O1070" s="31">
        <f t="shared" si="95"/>
        <v>1.3484589041095891</v>
      </c>
      <c r="P1070" s="31">
        <f t="shared" si="96"/>
        <v>0.80907534246575341</v>
      </c>
    </row>
    <row r="1071" spans="12:16" ht="15" hidden="1" customHeight="1">
      <c r="L1071" s="30">
        <f t="shared" si="92"/>
        <v>46429</v>
      </c>
      <c r="M1071" s="31">
        <f t="shared" si="93"/>
        <v>0</v>
      </c>
      <c r="N1071" s="31">
        <f t="shared" si="94"/>
        <v>9843.75</v>
      </c>
      <c r="O1071" s="31">
        <f t="shared" si="95"/>
        <v>1.3484589041095891</v>
      </c>
      <c r="P1071" s="31">
        <f t="shared" si="96"/>
        <v>0.80907534246575341</v>
      </c>
    </row>
    <row r="1072" spans="12:16" ht="15" hidden="1" customHeight="1">
      <c r="L1072" s="30">
        <f t="shared" si="92"/>
        <v>46430</v>
      </c>
      <c r="M1072" s="31">
        <f t="shared" si="93"/>
        <v>0</v>
      </c>
      <c r="N1072" s="31">
        <f t="shared" si="94"/>
        <v>9843.75</v>
      </c>
      <c r="O1072" s="31">
        <f t="shared" si="95"/>
        <v>1.3484589041095891</v>
      </c>
      <c r="P1072" s="31">
        <f t="shared" si="96"/>
        <v>0.80907534246575341</v>
      </c>
    </row>
    <row r="1073" spans="12:16" ht="15" hidden="1" customHeight="1">
      <c r="L1073" s="30">
        <f t="shared" si="92"/>
        <v>46431</v>
      </c>
      <c r="M1073" s="31">
        <f t="shared" si="93"/>
        <v>0</v>
      </c>
      <c r="N1073" s="31">
        <f t="shared" si="94"/>
        <v>9843.75</v>
      </c>
      <c r="O1073" s="31">
        <f t="shared" si="95"/>
        <v>1.3484589041095891</v>
      </c>
      <c r="P1073" s="31">
        <f t="shared" si="96"/>
        <v>0.80907534246575341</v>
      </c>
    </row>
    <row r="1074" spans="12:16" ht="15" hidden="1" customHeight="1">
      <c r="L1074" s="30">
        <f t="shared" si="92"/>
        <v>46432</v>
      </c>
      <c r="M1074" s="31">
        <f t="shared" si="93"/>
        <v>0</v>
      </c>
      <c r="N1074" s="31">
        <f t="shared" si="94"/>
        <v>9843.75</v>
      </c>
      <c r="O1074" s="31">
        <f t="shared" si="95"/>
        <v>1.3484589041095891</v>
      </c>
      <c r="P1074" s="31">
        <f t="shared" si="96"/>
        <v>0.80907534246575341</v>
      </c>
    </row>
    <row r="1075" spans="12:16" ht="15" hidden="1" customHeight="1">
      <c r="L1075" s="30">
        <f t="shared" si="92"/>
        <v>46433</v>
      </c>
      <c r="M1075" s="31">
        <f t="shared" si="93"/>
        <v>0</v>
      </c>
      <c r="N1075" s="31">
        <f t="shared" si="94"/>
        <v>9843.75</v>
      </c>
      <c r="O1075" s="31">
        <f t="shared" si="95"/>
        <v>1.3484589041095891</v>
      </c>
      <c r="P1075" s="31">
        <f t="shared" si="96"/>
        <v>0.80907534246575341</v>
      </c>
    </row>
    <row r="1076" spans="12:16" ht="15" hidden="1" customHeight="1">
      <c r="L1076" s="30">
        <f t="shared" si="92"/>
        <v>46434</v>
      </c>
      <c r="M1076" s="31">
        <f t="shared" si="93"/>
        <v>0</v>
      </c>
      <c r="N1076" s="31">
        <f t="shared" si="94"/>
        <v>9843.75</v>
      </c>
      <c r="O1076" s="31">
        <f t="shared" si="95"/>
        <v>1.3484589041095891</v>
      </c>
      <c r="P1076" s="31">
        <f t="shared" si="96"/>
        <v>0.80907534246575341</v>
      </c>
    </row>
    <row r="1077" spans="12:16" ht="15" hidden="1" customHeight="1">
      <c r="L1077" s="30">
        <f t="shared" si="92"/>
        <v>46435</v>
      </c>
      <c r="M1077" s="31">
        <f t="shared" si="93"/>
        <v>0</v>
      </c>
      <c r="N1077" s="31">
        <f t="shared" si="94"/>
        <v>9843.75</v>
      </c>
      <c r="O1077" s="31">
        <f t="shared" si="95"/>
        <v>1.3484589041095891</v>
      </c>
      <c r="P1077" s="31">
        <f t="shared" si="96"/>
        <v>0.80907534246575341</v>
      </c>
    </row>
    <row r="1078" spans="12:16" ht="15" hidden="1" customHeight="1">
      <c r="L1078" s="30">
        <f t="shared" si="92"/>
        <v>46436</v>
      </c>
      <c r="M1078" s="31">
        <f t="shared" si="93"/>
        <v>0</v>
      </c>
      <c r="N1078" s="31">
        <f t="shared" si="94"/>
        <v>9843.75</v>
      </c>
      <c r="O1078" s="31">
        <f t="shared" si="95"/>
        <v>1.3484589041095891</v>
      </c>
      <c r="P1078" s="31">
        <f t="shared" si="96"/>
        <v>0.80907534246575341</v>
      </c>
    </row>
    <row r="1079" spans="12:16" ht="15" hidden="1" customHeight="1">
      <c r="L1079" s="30">
        <f t="shared" si="92"/>
        <v>46437</v>
      </c>
      <c r="M1079" s="31">
        <f t="shared" si="93"/>
        <v>0</v>
      </c>
      <c r="N1079" s="31">
        <f t="shared" si="94"/>
        <v>9843.75</v>
      </c>
      <c r="O1079" s="31">
        <f t="shared" si="95"/>
        <v>1.3484589041095891</v>
      </c>
      <c r="P1079" s="31">
        <f t="shared" si="96"/>
        <v>0.80907534246575341</v>
      </c>
    </row>
    <row r="1080" spans="12:16" ht="15" hidden="1" customHeight="1">
      <c r="L1080" s="30">
        <f t="shared" si="92"/>
        <v>46438</v>
      </c>
      <c r="M1080" s="31">
        <f t="shared" si="93"/>
        <v>0</v>
      </c>
      <c r="N1080" s="31">
        <f t="shared" si="94"/>
        <v>9843.75</v>
      </c>
      <c r="O1080" s="31">
        <f t="shared" si="95"/>
        <v>1.3484589041095891</v>
      </c>
      <c r="P1080" s="31">
        <f t="shared" si="96"/>
        <v>0.80907534246575341</v>
      </c>
    </row>
    <row r="1081" spans="12:16" ht="15" hidden="1" customHeight="1">
      <c r="L1081" s="30">
        <f t="shared" si="92"/>
        <v>46439</v>
      </c>
      <c r="M1081" s="31">
        <f t="shared" si="93"/>
        <v>0</v>
      </c>
      <c r="N1081" s="31">
        <f t="shared" si="94"/>
        <v>9843.75</v>
      </c>
      <c r="O1081" s="31">
        <f t="shared" si="95"/>
        <v>1.3484589041095891</v>
      </c>
      <c r="P1081" s="31">
        <f t="shared" si="96"/>
        <v>0.80907534246575341</v>
      </c>
    </row>
    <row r="1082" spans="12:16" ht="15" hidden="1" customHeight="1">
      <c r="L1082" s="30">
        <f t="shared" si="92"/>
        <v>46440</v>
      </c>
      <c r="M1082" s="31">
        <f t="shared" si="93"/>
        <v>0</v>
      </c>
      <c r="N1082" s="31">
        <f t="shared" si="94"/>
        <v>9843.75</v>
      </c>
      <c r="O1082" s="31">
        <f t="shared" si="95"/>
        <v>1.3484589041095891</v>
      </c>
      <c r="P1082" s="31">
        <f t="shared" si="96"/>
        <v>0.80907534246575341</v>
      </c>
    </row>
    <row r="1083" spans="12:16" ht="15" hidden="1" customHeight="1">
      <c r="L1083" s="30">
        <f t="shared" si="92"/>
        <v>46441</v>
      </c>
      <c r="M1083" s="31">
        <f t="shared" si="93"/>
        <v>0</v>
      </c>
      <c r="N1083" s="31">
        <f t="shared" si="94"/>
        <v>9843.75</v>
      </c>
      <c r="O1083" s="31">
        <f t="shared" si="95"/>
        <v>1.3484589041095891</v>
      </c>
      <c r="P1083" s="31">
        <f t="shared" si="96"/>
        <v>0.80907534246575341</v>
      </c>
    </row>
    <row r="1084" spans="12:16" ht="15" hidden="1" customHeight="1">
      <c r="L1084" s="30">
        <f t="shared" si="92"/>
        <v>46442</v>
      </c>
      <c r="M1084" s="31">
        <f t="shared" si="93"/>
        <v>0</v>
      </c>
      <c r="N1084" s="31">
        <f t="shared" si="94"/>
        <v>9843.75</v>
      </c>
      <c r="O1084" s="31">
        <f t="shared" si="95"/>
        <v>1.3484589041095891</v>
      </c>
      <c r="P1084" s="31">
        <f t="shared" si="96"/>
        <v>0.80907534246575341</v>
      </c>
    </row>
    <row r="1085" spans="12:16" ht="15" hidden="1" customHeight="1">
      <c r="L1085" s="30">
        <f t="shared" si="92"/>
        <v>46443</v>
      </c>
      <c r="M1085" s="31">
        <f t="shared" si="93"/>
        <v>0</v>
      </c>
      <c r="N1085" s="31">
        <f t="shared" si="94"/>
        <v>9843.75</v>
      </c>
      <c r="O1085" s="31">
        <f t="shared" si="95"/>
        <v>1.3484589041095891</v>
      </c>
      <c r="P1085" s="31">
        <f t="shared" si="96"/>
        <v>0.80907534246575341</v>
      </c>
    </row>
    <row r="1086" spans="12:16" ht="15" hidden="1" customHeight="1">
      <c r="L1086" s="30">
        <f t="shared" si="92"/>
        <v>46444</v>
      </c>
      <c r="M1086" s="31">
        <f t="shared" si="93"/>
        <v>0</v>
      </c>
      <c r="N1086" s="31">
        <f t="shared" si="94"/>
        <v>9843.75</v>
      </c>
      <c r="O1086" s="31">
        <f t="shared" si="95"/>
        <v>1.3484589041095891</v>
      </c>
      <c r="P1086" s="31">
        <f t="shared" si="96"/>
        <v>0.80907534246575341</v>
      </c>
    </row>
    <row r="1087" spans="12:16" ht="15" hidden="1" customHeight="1">
      <c r="L1087" s="30">
        <f t="shared" si="92"/>
        <v>46445</v>
      </c>
      <c r="M1087" s="31">
        <f t="shared" si="93"/>
        <v>0</v>
      </c>
      <c r="N1087" s="31">
        <f t="shared" si="94"/>
        <v>9843.75</v>
      </c>
      <c r="O1087" s="31">
        <f t="shared" si="95"/>
        <v>1.3484589041095891</v>
      </c>
      <c r="P1087" s="31">
        <f t="shared" si="96"/>
        <v>0.80907534246575341</v>
      </c>
    </row>
    <row r="1088" spans="12:16" ht="15" hidden="1" customHeight="1">
      <c r="L1088" s="30">
        <f t="shared" si="92"/>
        <v>46446</v>
      </c>
      <c r="M1088" s="31">
        <f t="shared" si="93"/>
        <v>0</v>
      </c>
      <c r="N1088" s="31">
        <f t="shared" si="94"/>
        <v>9843.75</v>
      </c>
      <c r="O1088" s="31">
        <f t="shared" si="95"/>
        <v>1.3484589041095891</v>
      </c>
      <c r="P1088" s="31">
        <f t="shared" si="96"/>
        <v>0.80907534246575341</v>
      </c>
    </row>
    <row r="1089" spans="12:16" ht="15" hidden="1" customHeight="1">
      <c r="L1089" s="30">
        <f t="shared" si="92"/>
        <v>46447</v>
      </c>
      <c r="M1089" s="31">
        <f t="shared" si="93"/>
        <v>0</v>
      </c>
      <c r="N1089" s="31">
        <f t="shared" si="94"/>
        <v>9843.75</v>
      </c>
      <c r="O1089" s="31">
        <f t="shared" si="95"/>
        <v>1.3484589041095891</v>
      </c>
      <c r="P1089" s="31">
        <f t="shared" si="96"/>
        <v>0.80907534246575341</v>
      </c>
    </row>
    <row r="1090" spans="12:16" ht="15" hidden="1" customHeight="1">
      <c r="L1090" s="30">
        <f t="shared" si="92"/>
        <v>46448</v>
      </c>
      <c r="M1090" s="31">
        <f t="shared" si="93"/>
        <v>0</v>
      </c>
      <c r="N1090" s="31">
        <f t="shared" si="94"/>
        <v>9843.75</v>
      </c>
      <c r="O1090" s="31">
        <f t="shared" si="95"/>
        <v>1.3484589041095891</v>
      </c>
      <c r="P1090" s="31">
        <f t="shared" si="96"/>
        <v>0.80907534246575341</v>
      </c>
    </row>
    <row r="1091" spans="12:16" ht="15" hidden="1" customHeight="1">
      <c r="L1091" s="30">
        <f t="shared" si="92"/>
        <v>46449</v>
      </c>
      <c r="M1091" s="31">
        <f t="shared" si="93"/>
        <v>0</v>
      </c>
      <c r="N1091" s="31">
        <f t="shared" si="94"/>
        <v>9843.75</v>
      </c>
      <c r="O1091" s="31">
        <f t="shared" si="95"/>
        <v>1.3484589041095891</v>
      </c>
      <c r="P1091" s="31">
        <f t="shared" si="96"/>
        <v>0.80907534246575341</v>
      </c>
    </row>
    <row r="1092" spans="12:16" ht="15" hidden="1" customHeight="1">
      <c r="L1092" s="30">
        <f t="shared" si="92"/>
        <v>46450</v>
      </c>
      <c r="M1092" s="31">
        <f t="shared" si="93"/>
        <v>0</v>
      </c>
      <c r="N1092" s="31">
        <f t="shared" si="94"/>
        <v>9843.75</v>
      </c>
      <c r="O1092" s="31">
        <f t="shared" si="95"/>
        <v>1.3484589041095891</v>
      </c>
      <c r="P1092" s="31">
        <f t="shared" si="96"/>
        <v>0.80907534246575341</v>
      </c>
    </row>
    <row r="1093" spans="12:16" ht="15" hidden="1" customHeight="1">
      <c r="L1093" s="30">
        <f t="shared" si="92"/>
        <v>46451</v>
      </c>
      <c r="M1093" s="31">
        <f t="shared" si="93"/>
        <v>0</v>
      </c>
      <c r="N1093" s="31">
        <f t="shared" si="94"/>
        <v>9843.75</v>
      </c>
      <c r="O1093" s="31">
        <f t="shared" si="95"/>
        <v>1.3484589041095891</v>
      </c>
      <c r="P1093" s="31">
        <f t="shared" si="96"/>
        <v>0.80907534246575341</v>
      </c>
    </row>
    <row r="1094" spans="12:16" ht="15" hidden="1" customHeight="1">
      <c r="L1094" s="30">
        <f t="shared" si="92"/>
        <v>46452</v>
      </c>
      <c r="M1094" s="31">
        <f t="shared" si="93"/>
        <v>0</v>
      </c>
      <c r="N1094" s="31">
        <f t="shared" si="94"/>
        <v>9843.75</v>
      </c>
      <c r="O1094" s="31">
        <f t="shared" si="95"/>
        <v>1.3484589041095891</v>
      </c>
      <c r="P1094" s="31">
        <f t="shared" si="96"/>
        <v>0.80907534246575341</v>
      </c>
    </row>
    <row r="1095" spans="12:16" ht="15" hidden="1" customHeight="1">
      <c r="L1095" s="30">
        <f t="shared" si="92"/>
        <v>46453</v>
      </c>
      <c r="M1095" s="31">
        <f t="shared" si="93"/>
        <v>0</v>
      </c>
      <c r="N1095" s="31">
        <f t="shared" si="94"/>
        <v>9843.75</v>
      </c>
      <c r="O1095" s="31">
        <f t="shared" si="95"/>
        <v>1.3484589041095891</v>
      </c>
      <c r="P1095" s="31">
        <f t="shared" si="96"/>
        <v>0.80907534246575341</v>
      </c>
    </row>
    <row r="1096" spans="12:16" ht="15" hidden="1" customHeight="1">
      <c r="L1096" s="30">
        <f t="shared" si="92"/>
        <v>46454</v>
      </c>
      <c r="M1096" s="31">
        <f t="shared" si="93"/>
        <v>0</v>
      </c>
      <c r="N1096" s="31">
        <f t="shared" si="94"/>
        <v>9843.75</v>
      </c>
      <c r="O1096" s="31">
        <f t="shared" si="95"/>
        <v>1.3484589041095891</v>
      </c>
      <c r="P1096" s="31">
        <f t="shared" si="96"/>
        <v>0.80907534246575341</v>
      </c>
    </row>
    <row r="1097" spans="12:16" ht="15" hidden="1" customHeight="1">
      <c r="L1097" s="30">
        <f t="shared" si="92"/>
        <v>46455</v>
      </c>
      <c r="M1097" s="31">
        <f t="shared" si="93"/>
        <v>0</v>
      </c>
      <c r="N1097" s="31">
        <f t="shared" si="94"/>
        <v>9843.75</v>
      </c>
      <c r="O1097" s="31">
        <f t="shared" si="95"/>
        <v>1.3484589041095891</v>
      </c>
      <c r="P1097" s="31">
        <f t="shared" si="96"/>
        <v>0.80907534246575341</v>
      </c>
    </row>
    <row r="1098" spans="12:16" ht="15" hidden="1" customHeight="1">
      <c r="L1098" s="30">
        <f t="shared" si="92"/>
        <v>46456</v>
      </c>
      <c r="M1098" s="31">
        <f t="shared" si="93"/>
        <v>0</v>
      </c>
      <c r="N1098" s="31">
        <f t="shared" si="94"/>
        <v>9843.75</v>
      </c>
      <c r="O1098" s="31">
        <f t="shared" si="95"/>
        <v>1.3484589041095891</v>
      </c>
      <c r="P1098" s="31">
        <f t="shared" si="96"/>
        <v>0.80907534246575341</v>
      </c>
    </row>
    <row r="1099" spans="12:16" ht="15" hidden="1" customHeight="1">
      <c r="L1099" s="30">
        <f t="shared" si="92"/>
        <v>46457</v>
      </c>
      <c r="M1099" s="31">
        <f t="shared" si="93"/>
        <v>0</v>
      </c>
      <c r="N1099" s="31">
        <f t="shared" si="94"/>
        <v>9843.75</v>
      </c>
      <c r="O1099" s="31">
        <f t="shared" si="95"/>
        <v>1.3484589041095891</v>
      </c>
      <c r="P1099" s="31">
        <f t="shared" si="96"/>
        <v>0.80907534246575341</v>
      </c>
    </row>
    <row r="1100" spans="12:16" ht="15" hidden="1" customHeight="1">
      <c r="L1100" s="30">
        <f t="shared" si="92"/>
        <v>46458</v>
      </c>
      <c r="M1100" s="31">
        <f t="shared" si="93"/>
        <v>0</v>
      </c>
      <c r="N1100" s="31">
        <f t="shared" si="94"/>
        <v>9843.75</v>
      </c>
      <c r="O1100" s="31">
        <f t="shared" si="95"/>
        <v>1.3484589041095891</v>
      </c>
      <c r="P1100" s="31">
        <f t="shared" si="96"/>
        <v>0.80907534246575341</v>
      </c>
    </row>
    <row r="1101" spans="12:16" ht="15" hidden="1" customHeight="1">
      <c r="L1101" s="30">
        <f t="shared" si="92"/>
        <v>46459</v>
      </c>
      <c r="M1101" s="31">
        <f t="shared" si="93"/>
        <v>0</v>
      </c>
      <c r="N1101" s="31">
        <f t="shared" si="94"/>
        <v>9843.75</v>
      </c>
      <c r="O1101" s="31">
        <f t="shared" si="95"/>
        <v>1.3484589041095891</v>
      </c>
      <c r="P1101" s="31">
        <f t="shared" si="96"/>
        <v>0.80907534246575341</v>
      </c>
    </row>
    <row r="1102" spans="12:16" ht="15" hidden="1" customHeight="1">
      <c r="L1102" s="30">
        <f t="shared" si="92"/>
        <v>46460</v>
      </c>
      <c r="M1102" s="31">
        <f t="shared" si="93"/>
        <v>0</v>
      </c>
      <c r="N1102" s="31">
        <f t="shared" si="94"/>
        <v>9843.75</v>
      </c>
      <c r="O1102" s="31">
        <f t="shared" si="95"/>
        <v>1.3484589041095891</v>
      </c>
      <c r="P1102" s="31">
        <f t="shared" si="96"/>
        <v>0.80907534246575341</v>
      </c>
    </row>
    <row r="1103" spans="12:16" ht="15" hidden="1" customHeight="1">
      <c r="L1103" s="30">
        <f t="shared" si="92"/>
        <v>46461</v>
      </c>
      <c r="M1103" s="31">
        <f t="shared" si="93"/>
        <v>0</v>
      </c>
      <c r="N1103" s="31">
        <f t="shared" si="94"/>
        <v>9843.75</v>
      </c>
      <c r="O1103" s="31">
        <f t="shared" si="95"/>
        <v>1.3484589041095891</v>
      </c>
      <c r="P1103" s="31">
        <f t="shared" si="96"/>
        <v>0.80907534246575341</v>
      </c>
    </row>
    <row r="1104" spans="12:16" ht="15" hidden="1" customHeight="1">
      <c r="L1104" s="30">
        <f t="shared" si="92"/>
        <v>46462</v>
      </c>
      <c r="M1104" s="31">
        <f t="shared" si="93"/>
        <v>0</v>
      </c>
      <c r="N1104" s="31">
        <f t="shared" si="94"/>
        <v>9843.75</v>
      </c>
      <c r="O1104" s="31">
        <f t="shared" si="95"/>
        <v>1.3484589041095891</v>
      </c>
      <c r="P1104" s="31">
        <f t="shared" si="96"/>
        <v>0.80907534246575341</v>
      </c>
    </row>
    <row r="1105" spans="12:16" ht="15" hidden="1" customHeight="1">
      <c r="L1105" s="30">
        <f t="shared" si="92"/>
        <v>46463</v>
      </c>
      <c r="M1105" s="31">
        <f t="shared" si="93"/>
        <v>0</v>
      </c>
      <c r="N1105" s="31">
        <f t="shared" si="94"/>
        <v>9843.75</v>
      </c>
      <c r="O1105" s="31">
        <f t="shared" si="95"/>
        <v>1.3484589041095891</v>
      </c>
      <c r="P1105" s="31">
        <f t="shared" si="96"/>
        <v>0.80907534246575341</v>
      </c>
    </row>
    <row r="1106" spans="12:16" ht="15" hidden="1" customHeight="1">
      <c r="L1106" s="30">
        <f t="shared" si="92"/>
        <v>46464</v>
      </c>
      <c r="M1106" s="31">
        <f t="shared" si="93"/>
        <v>0</v>
      </c>
      <c r="N1106" s="31">
        <f t="shared" si="94"/>
        <v>9843.75</v>
      </c>
      <c r="O1106" s="31">
        <f t="shared" si="95"/>
        <v>1.3484589041095891</v>
      </c>
      <c r="P1106" s="31">
        <f t="shared" si="96"/>
        <v>0.80907534246575341</v>
      </c>
    </row>
    <row r="1107" spans="12:16" ht="15" hidden="1" customHeight="1">
      <c r="L1107" s="30">
        <f t="shared" si="92"/>
        <v>46465</v>
      </c>
      <c r="M1107" s="31">
        <f t="shared" si="93"/>
        <v>0</v>
      </c>
      <c r="N1107" s="31">
        <f t="shared" si="94"/>
        <v>9843.75</v>
      </c>
      <c r="O1107" s="31">
        <f t="shared" si="95"/>
        <v>1.3484589041095891</v>
      </c>
      <c r="P1107" s="31">
        <f t="shared" si="96"/>
        <v>0.80907534246575341</v>
      </c>
    </row>
    <row r="1108" spans="12:16" ht="15" hidden="1" customHeight="1">
      <c r="L1108" s="30">
        <f t="shared" si="92"/>
        <v>46466</v>
      </c>
      <c r="M1108" s="31">
        <f t="shared" si="93"/>
        <v>0</v>
      </c>
      <c r="N1108" s="31">
        <f t="shared" si="94"/>
        <v>9843.75</v>
      </c>
      <c r="O1108" s="31">
        <f t="shared" si="95"/>
        <v>1.3484589041095891</v>
      </c>
      <c r="P1108" s="31">
        <f t="shared" si="96"/>
        <v>0.80907534246575341</v>
      </c>
    </row>
    <row r="1109" spans="12:16" ht="15" hidden="1" customHeight="1">
      <c r="L1109" s="30">
        <f t="shared" si="92"/>
        <v>46467</v>
      </c>
      <c r="M1109" s="31">
        <f t="shared" si="93"/>
        <v>0</v>
      </c>
      <c r="N1109" s="31">
        <f t="shared" si="94"/>
        <v>9843.75</v>
      </c>
      <c r="O1109" s="31">
        <f t="shared" si="95"/>
        <v>1.3484589041095891</v>
      </c>
      <c r="P1109" s="31">
        <f t="shared" si="96"/>
        <v>0.80907534246575341</v>
      </c>
    </row>
    <row r="1110" spans="12:16" ht="15" hidden="1" customHeight="1">
      <c r="L1110" s="30">
        <f t="shared" si="92"/>
        <v>46468</v>
      </c>
      <c r="M1110" s="31">
        <f t="shared" si="93"/>
        <v>0</v>
      </c>
      <c r="N1110" s="31">
        <f t="shared" si="94"/>
        <v>9843.75</v>
      </c>
      <c r="O1110" s="31">
        <f t="shared" si="95"/>
        <v>1.3484589041095891</v>
      </c>
      <c r="P1110" s="31">
        <f t="shared" si="96"/>
        <v>0.80907534246575341</v>
      </c>
    </row>
    <row r="1111" spans="12:16" ht="15" hidden="1" customHeight="1">
      <c r="L1111" s="30">
        <f t="shared" si="92"/>
        <v>46469</v>
      </c>
      <c r="M1111" s="31">
        <f t="shared" si="93"/>
        <v>0</v>
      </c>
      <c r="N1111" s="31">
        <f t="shared" si="94"/>
        <v>9843.75</v>
      </c>
      <c r="O1111" s="31">
        <f t="shared" si="95"/>
        <v>1.3484589041095891</v>
      </c>
      <c r="P1111" s="31">
        <f t="shared" si="96"/>
        <v>0.80907534246575341</v>
      </c>
    </row>
    <row r="1112" spans="12:16" ht="15" hidden="1" customHeight="1">
      <c r="L1112" s="30">
        <f t="shared" ref="L1112:L1175" si="97">IFERROR(IF(MAX(L1111+1,Дата_получения_Займа+1)&gt;Дата_погашения_Займа,"-",MAX(L1111+1,Дата_получения_Займа+1)),"-")</f>
        <v>46470</v>
      </c>
      <c r="M1112" s="31">
        <f t="shared" ref="M1112:M1175" si="98">IFERROR(VLOOKUP(L1112,$B$24:$E$52,4,FALSE),0)</f>
        <v>0</v>
      </c>
      <c r="N1112" s="31">
        <f t="shared" ref="N1112:N1175" si="99">IF(ISNUMBER(N1111),N1111-M1112,$E$13)</f>
        <v>9843.75</v>
      </c>
      <c r="O1112" s="31">
        <f t="shared" ref="O1112:O1175" si="100">IFERROR(IF(ISNUMBER(N1111),N1111,$E$13)*IF(L1112&gt;=$J$14,$E$18,$E$17)/IF(MOD(YEAR(L1112),4),365,366)*IF(ISBLANK(L1111),L1112-$E$15,L1112-L1111),0)</f>
        <v>1.3484589041095891</v>
      </c>
      <c r="P1112" s="31">
        <f t="shared" ref="P1112:P1175" si="101">IFERROR(IF(ISNUMBER(N1111),N1111,$E$13)*3%/IF(MOD(YEAR(L1112),4),365,366)*IF(ISBLANK(L1111),(L1112-$E$15),L1112-L1111),0)</f>
        <v>0.80907534246575341</v>
      </c>
    </row>
    <row r="1113" spans="12:16" ht="15" hidden="1" customHeight="1">
      <c r="L1113" s="30">
        <f t="shared" si="97"/>
        <v>46471</v>
      </c>
      <c r="M1113" s="31">
        <f t="shared" si="98"/>
        <v>0</v>
      </c>
      <c r="N1113" s="31">
        <f t="shared" si="99"/>
        <v>9843.75</v>
      </c>
      <c r="O1113" s="31">
        <f t="shared" si="100"/>
        <v>1.3484589041095891</v>
      </c>
      <c r="P1113" s="31">
        <f t="shared" si="101"/>
        <v>0.80907534246575341</v>
      </c>
    </row>
    <row r="1114" spans="12:16" ht="15" hidden="1" customHeight="1">
      <c r="L1114" s="30">
        <f t="shared" si="97"/>
        <v>46472</v>
      </c>
      <c r="M1114" s="31">
        <f t="shared" si="98"/>
        <v>0</v>
      </c>
      <c r="N1114" s="31">
        <f t="shared" si="99"/>
        <v>9843.75</v>
      </c>
      <c r="O1114" s="31">
        <f t="shared" si="100"/>
        <v>1.3484589041095891</v>
      </c>
      <c r="P1114" s="31">
        <f t="shared" si="101"/>
        <v>0.80907534246575341</v>
      </c>
    </row>
    <row r="1115" spans="12:16" ht="15" hidden="1" customHeight="1">
      <c r="L1115" s="30">
        <f t="shared" si="97"/>
        <v>46473</v>
      </c>
      <c r="M1115" s="31">
        <f t="shared" si="98"/>
        <v>0</v>
      </c>
      <c r="N1115" s="31">
        <f t="shared" si="99"/>
        <v>9843.75</v>
      </c>
      <c r="O1115" s="31">
        <f t="shared" si="100"/>
        <v>1.3484589041095891</v>
      </c>
      <c r="P1115" s="31">
        <f t="shared" si="101"/>
        <v>0.80907534246575341</v>
      </c>
    </row>
    <row r="1116" spans="12:16" ht="15" hidden="1" customHeight="1">
      <c r="L1116" s="30">
        <f t="shared" si="97"/>
        <v>46474</v>
      </c>
      <c r="M1116" s="31">
        <f t="shared" si="98"/>
        <v>0</v>
      </c>
      <c r="N1116" s="31">
        <f t="shared" si="99"/>
        <v>9843.75</v>
      </c>
      <c r="O1116" s="31">
        <f t="shared" si="100"/>
        <v>1.3484589041095891</v>
      </c>
      <c r="P1116" s="31">
        <f t="shared" si="101"/>
        <v>0.80907534246575341</v>
      </c>
    </row>
    <row r="1117" spans="12:16" ht="15" hidden="1" customHeight="1">
      <c r="L1117" s="30">
        <f t="shared" si="97"/>
        <v>46475</v>
      </c>
      <c r="M1117" s="31">
        <f t="shared" si="98"/>
        <v>0</v>
      </c>
      <c r="N1117" s="31">
        <f t="shared" si="99"/>
        <v>9843.75</v>
      </c>
      <c r="O1117" s="31">
        <f t="shared" si="100"/>
        <v>1.3484589041095891</v>
      </c>
      <c r="P1117" s="31">
        <f t="shared" si="101"/>
        <v>0.80907534246575341</v>
      </c>
    </row>
    <row r="1118" spans="12:16" ht="15" hidden="1" customHeight="1">
      <c r="L1118" s="30">
        <f t="shared" si="97"/>
        <v>46476</v>
      </c>
      <c r="M1118" s="31">
        <f t="shared" si="98"/>
        <v>0</v>
      </c>
      <c r="N1118" s="31">
        <f t="shared" si="99"/>
        <v>9843.75</v>
      </c>
      <c r="O1118" s="31">
        <f t="shared" si="100"/>
        <v>1.3484589041095891</v>
      </c>
      <c r="P1118" s="31">
        <f t="shared" si="101"/>
        <v>0.80907534246575341</v>
      </c>
    </row>
    <row r="1119" spans="12:16" ht="15" hidden="1" customHeight="1">
      <c r="L1119" s="30">
        <f t="shared" si="97"/>
        <v>46477</v>
      </c>
      <c r="M1119" s="31">
        <f t="shared" si="98"/>
        <v>1093.75</v>
      </c>
      <c r="N1119" s="31">
        <f t="shared" si="99"/>
        <v>8750</v>
      </c>
      <c r="O1119" s="31">
        <f t="shared" si="100"/>
        <v>1.3484589041095891</v>
      </c>
      <c r="P1119" s="31">
        <f t="shared" si="101"/>
        <v>0.80907534246575341</v>
      </c>
    </row>
    <row r="1120" spans="12:16" ht="15" hidden="1" customHeight="1">
      <c r="L1120" s="30">
        <f t="shared" si="97"/>
        <v>46478</v>
      </c>
      <c r="M1120" s="31">
        <f t="shared" si="98"/>
        <v>0</v>
      </c>
      <c r="N1120" s="31">
        <f t="shared" si="99"/>
        <v>8750</v>
      </c>
      <c r="O1120" s="31">
        <f t="shared" si="100"/>
        <v>1.1986301369863013</v>
      </c>
      <c r="P1120" s="31">
        <f t="shared" si="101"/>
        <v>0.71917808219178081</v>
      </c>
    </row>
    <row r="1121" spans="12:16" ht="15" hidden="1" customHeight="1">
      <c r="L1121" s="30">
        <f t="shared" si="97"/>
        <v>46479</v>
      </c>
      <c r="M1121" s="31">
        <f t="shared" si="98"/>
        <v>0</v>
      </c>
      <c r="N1121" s="31">
        <f t="shared" si="99"/>
        <v>8750</v>
      </c>
      <c r="O1121" s="31">
        <f t="shared" si="100"/>
        <v>1.1986301369863013</v>
      </c>
      <c r="P1121" s="31">
        <f t="shared" si="101"/>
        <v>0.71917808219178081</v>
      </c>
    </row>
    <row r="1122" spans="12:16" ht="15" hidden="1" customHeight="1">
      <c r="L1122" s="30">
        <f t="shared" si="97"/>
        <v>46480</v>
      </c>
      <c r="M1122" s="31">
        <f t="shared" si="98"/>
        <v>0</v>
      </c>
      <c r="N1122" s="31">
        <f t="shared" si="99"/>
        <v>8750</v>
      </c>
      <c r="O1122" s="31">
        <f t="shared" si="100"/>
        <v>1.1986301369863013</v>
      </c>
      <c r="P1122" s="31">
        <f t="shared" si="101"/>
        <v>0.71917808219178081</v>
      </c>
    </row>
    <row r="1123" spans="12:16" ht="15" hidden="1" customHeight="1">
      <c r="L1123" s="30">
        <f t="shared" si="97"/>
        <v>46481</v>
      </c>
      <c r="M1123" s="31">
        <f t="shared" si="98"/>
        <v>0</v>
      </c>
      <c r="N1123" s="31">
        <f t="shared" si="99"/>
        <v>8750</v>
      </c>
      <c r="O1123" s="31">
        <f t="shared" si="100"/>
        <v>1.1986301369863013</v>
      </c>
      <c r="P1123" s="31">
        <f t="shared" si="101"/>
        <v>0.71917808219178081</v>
      </c>
    </row>
    <row r="1124" spans="12:16" ht="15" hidden="1" customHeight="1">
      <c r="L1124" s="30">
        <f t="shared" si="97"/>
        <v>46482</v>
      </c>
      <c r="M1124" s="31">
        <f t="shared" si="98"/>
        <v>0</v>
      </c>
      <c r="N1124" s="31">
        <f t="shared" si="99"/>
        <v>8750</v>
      </c>
      <c r="O1124" s="31">
        <f t="shared" si="100"/>
        <v>1.1986301369863013</v>
      </c>
      <c r="P1124" s="31">
        <f t="shared" si="101"/>
        <v>0.71917808219178081</v>
      </c>
    </row>
    <row r="1125" spans="12:16" ht="15" hidden="1" customHeight="1">
      <c r="L1125" s="30">
        <f t="shared" si="97"/>
        <v>46483</v>
      </c>
      <c r="M1125" s="31">
        <f t="shared" si="98"/>
        <v>0</v>
      </c>
      <c r="N1125" s="31">
        <f t="shared" si="99"/>
        <v>8750</v>
      </c>
      <c r="O1125" s="31">
        <f t="shared" si="100"/>
        <v>1.1986301369863013</v>
      </c>
      <c r="P1125" s="31">
        <f t="shared" si="101"/>
        <v>0.71917808219178081</v>
      </c>
    </row>
    <row r="1126" spans="12:16" ht="15" hidden="1" customHeight="1">
      <c r="L1126" s="30">
        <f t="shared" si="97"/>
        <v>46484</v>
      </c>
      <c r="M1126" s="31">
        <f t="shared" si="98"/>
        <v>0</v>
      </c>
      <c r="N1126" s="31">
        <f t="shared" si="99"/>
        <v>8750</v>
      </c>
      <c r="O1126" s="31">
        <f t="shared" si="100"/>
        <v>1.1986301369863013</v>
      </c>
      <c r="P1126" s="31">
        <f t="shared" si="101"/>
        <v>0.71917808219178081</v>
      </c>
    </row>
    <row r="1127" spans="12:16" ht="15" hidden="1" customHeight="1">
      <c r="L1127" s="30">
        <f t="shared" si="97"/>
        <v>46485</v>
      </c>
      <c r="M1127" s="31">
        <f t="shared" si="98"/>
        <v>0</v>
      </c>
      <c r="N1127" s="31">
        <f t="shared" si="99"/>
        <v>8750</v>
      </c>
      <c r="O1127" s="31">
        <f t="shared" si="100"/>
        <v>1.1986301369863013</v>
      </c>
      <c r="P1127" s="31">
        <f t="shared" si="101"/>
        <v>0.71917808219178081</v>
      </c>
    </row>
    <row r="1128" spans="12:16" ht="15" hidden="1" customHeight="1">
      <c r="L1128" s="30">
        <f t="shared" si="97"/>
        <v>46486</v>
      </c>
      <c r="M1128" s="31">
        <f t="shared" si="98"/>
        <v>0</v>
      </c>
      <c r="N1128" s="31">
        <f t="shared" si="99"/>
        <v>8750</v>
      </c>
      <c r="O1128" s="31">
        <f t="shared" si="100"/>
        <v>1.1986301369863013</v>
      </c>
      <c r="P1128" s="31">
        <f t="shared" si="101"/>
        <v>0.71917808219178081</v>
      </c>
    </row>
    <row r="1129" spans="12:16" ht="15" hidden="1" customHeight="1">
      <c r="L1129" s="30">
        <f t="shared" si="97"/>
        <v>46487</v>
      </c>
      <c r="M1129" s="31">
        <f t="shared" si="98"/>
        <v>0</v>
      </c>
      <c r="N1129" s="31">
        <f t="shared" si="99"/>
        <v>8750</v>
      </c>
      <c r="O1129" s="31">
        <f t="shared" si="100"/>
        <v>1.1986301369863013</v>
      </c>
      <c r="P1129" s="31">
        <f t="shared" si="101"/>
        <v>0.71917808219178081</v>
      </c>
    </row>
    <row r="1130" spans="12:16" ht="15" hidden="1" customHeight="1">
      <c r="L1130" s="30">
        <f t="shared" si="97"/>
        <v>46488</v>
      </c>
      <c r="M1130" s="31">
        <f t="shared" si="98"/>
        <v>0</v>
      </c>
      <c r="N1130" s="31">
        <f t="shared" si="99"/>
        <v>8750</v>
      </c>
      <c r="O1130" s="31">
        <f t="shared" si="100"/>
        <v>1.1986301369863013</v>
      </c>
      <c r="P1130" s="31">
        <f t="shared" si="101"/>
        <v>0.71917808219178081</v>
      </c>
    </row>
    <row r="1131" spans="12:16" ht="15" hidden="1" customHeight="1">
      <c r="L1131" s="30">
        <f t="shared" si="97"/>
        <v>46489</v>
      </c>
      <c r="M1131" s="31">
        <f t="shared" si="98"/>
        <v>0</v>
      </c>
      <c r="N1131" s="31">
        <f t="shared" si="99"/>
        <v>8750</v>
      </c>
      <c r="O1131" s="31">
        <f t="shared" si="100"/>
        <v>1.1986301369863013</v>
      </c>
      <c r="P1131" s="31">
        <f t="shared" si="101"/>
        <v>0.71917808219178081</v>
      </c>
    </row>
    <row r="1132" spans="12:16" ht="15" hidden="1" customHeight="1">
      <c r="L1132" s="30">
        <f t="shared" si="97"/>
        <v>46490</v>
      </c>
      <c r="M1132" s="31">
        <f t="shared" si="98"/>
        <v>0</v>
      </c>
      <c r="N1132" s="31">
        <f t="shared" si="99"/>
        <v>8750</v>
      </c>
      <c r="O1132" s="31">
        <f t="shared" si="100"/>
        <v>1.1986301369863013</v>
      </c>
      <c r="P1132" s="31">
        <f t="shared" si="101"/>
        <v>0.71917808219178081</v>
      </c>
    </row>
    <row r="1133" spans="12:16" ht="15" hidden="1" customHeight="1">
      <c r="L1133" s="30">
        <f t="shared" si="97"/>
        <v>46491</v>
      </c>
      <c r="M1133" s="31">
        <f t="shared" si="98"/>
        <v>0</v>
      </c>
      <c r="N1133" s="31">
        <f t="shared" si="99"/>
        <v>8750</v>
      </c>
      <c r="O1133" s="31">
        <f t="shared" si="100"/>
        <v>1.1986301369863013</v>
      </c>
      <c r="P1133" s="31">
        <f t="shared" si="101"/>
        <v>0.71917808219178081</v>
      </c>
    </row>
    <row r="1134" spans="12:16" ht="15" hidden="1" customHeight="1">
      <c r="L1134" s="30">
        <f t="shared" si="97"/>
        <v>46492</v>
      </c>
      <c r="M1134" s="31">
        <f t="shared" si="98"/>
        <v>0</v>
      </c>
      <c r="N1134" s="31">
        <f t="shared" si="99"/>
        <v>8750</v>
      </c>
      <c r="O1134" s="31">
        <f t="shared" si="100"/>
        <v>1.1986301369863013</v>
      </c>
      <c r="P1134" s="31">
        <f t="shared" si="101"/>
        <v>0.71917808219178081</v>
      </c>
    </row>
    <row r="1135" spans="12:16" ht="15" hidden="1" customHeight="1">
      <c r="L1135" s="30">
        <f t="shared" si="97"/>
        <v>46493</v>
      </c>
      <c r="M1135" s="31">
        <f t="shared" si="98"/>
        <v>0</v>
      </c>
      <c r="N1135" s="31">
        <f t="shared" si="99"/>
        <v>8750</v>
      </c>
      <c r="O1135" s="31">
        <f t="shared" si="100"/>
        <v>1.1986301369863013</v>
      </c>
      <c r="P1135" s="31">
        <f t="shared" si="101"/>
        <v>0.71917808219178081</v>
      </c>
    </row>
    <row r="1136" spans="12:16" ht="15" hidden="1" customHeight="1">
      <c r="L1136" s="30">
        <f t="shared" si="97"/>
        <v>46494</v>
      </c>
      <c r="M1136" s="31">
        <f t="shared" si="98"/>
        <v>0</v>
      </c>
      <c r="N1136" s="31">
        <f t="shared" si="99"/>
        <v>8750</v>
      </c>
      <c r="O1136" s="31">
        <f t="shared" si="100"/>
        <v>1.1986301369863013</v>
      </c>
      <c r="P1136" s="31">
        <f t="shared" si="101"/>
        <v>0.71917808219178081</v>
      </c>
    </row>
    <row r="1137" spans="12:16" ht="15" hidden="1" customHeight="1">
      <c r="L1137" s="30">
        <f t="shared" si="97"/>
        <v>46495</v>
      </c>
      <c r="M1137" s="31">
        <f t="shared" si="98"/>
        <v>0</v>
      </c>
      <c r="N1137" s="31">
        <f t="shared" si="99"/>
        <v>8750</v>
      </c>
      <c r="O1137" s="31">
        <f t="shared" si="100"/>
        <v>1.1986301369863013</v>
      </c>
      <c r="P1137" s="31">
        <f t="shared" si="101"/>
        <v>0.71917808219178081</v>
      </c>
    </row>
    <row r="1138" spans="12:16" ht="15" hidden="1" customHeight="1">
      <c r="L1138" s="30">
        <f t="shared" si="97"/>
        <v>46496</v>
      </c>
      <c r="M1138" s="31">
        <f t="shared" si="98"/>
        <v>0</v>
      </c>
      <c r="N1138" s="31">
        <f t="shared" si="99"/>
        <v>8750</v>
      </c>
      <c r="O1138" s="31">
        <f t="shared" si="100"/>
        <v>1.1986301369863013</v>
      </c>
      <c r="P1138" s="31">
        <f t="shared" si="101"/>
        <v>0.71917808219178081</v>
      </c>
    </row>
    <row r="1139" spans="12:16" ht="15" hidden="1" customHeight="1">
      <c r="L1139" s="30">
        <f t="shared" si="97"/>
        <v>46497</v>
      </c>
      <c r="M1139" s="31">
        <f t="shared" si="98"/>
        <v>0</v>
      </c>
      <c r="N1139" s="31">
        <f t="shared" si="99"/>
        <v>8750</v>
      </c>
      <c r="O1139" s="31">
        <f t="shared" si="100"/>
        <v>1.1986301369863013</v>
      </c>
      <c r="P1139" s="31">
        <f t="shared" si="101"/>
        <v>0.71917808219178081</v>
      </c>
    </row>
    <row r="1140" spans="12:16" ht="15" hidden="1" customHeight="1">
      <c r="L1140" s="30">
        <f t="shared" si="97"/>
        <v>46498</v>
      </c>
      <c r="M1140" s="31">
        <f t="shared" si="98"/>
        <v>0</v>
      </c>
      <c r="N1140" s="31">
        <f t="shared" si="99"/>
        <v>8750</v>
      </c>
      <c r="O1140" s="31">
        <f t="shared" si="100"/>
        <v>1.1986301369863013</v>
      </c>
      <c r="P1140" s="31">
        <f t="shared" si="101"/>
        <v>0.71917808219178081</v>
      </c>
    </row>
    <row r="1141" spans="12:16" ht="15" hidden="1" customHeight="1">
      <c r="L1141" s="30">
        <f t="shared" si="97"/>
        <v>46499</v>
      </c>
      <c r="M1141" s="31">
        <f t="shared" si="98"/>
        <v>0</v>
      </c>
      <c r="N1141" s="31">
        <f t="shared" si="99"/>
        <v>8750</v>
      </c>
      <c r="O1141" s="31">
        <f t="shared" si="100"/>
        <v>1.1986301369863013</v>
      </c>
      <c r="P1141" s="31">
        <f t="shared" si="101"/>
        <v>0.71917808219178081</v>
      </c>
    </row>
    <row r="1142" spans="12:16" ht="15" hidden="1" customHeight="1">
      <c r="L1142" s="30">
        <f t="shared" si="97"/>
        <v>46500</v>
      </c>
      <c r="M1142" s="31">
        <f t="shared" si="98"/>
        <v>0</v>
      </c>
      <c r="N1142" s="31">
        <f t="shared" si="99"/>
        <v>8750</v>
      </c>
      <c r="O1142" s="31">
        <f t="shared" si="100"/>
        <v>1.1986301369863013</v>
      </c>
      <c r="P1142" s="31">
        <f t="shared" si="101"/>
        <v>0.71917808219178081</v>
      </c>
    </row>
    <row r="1143" spans="12:16" ht="15" hidden="1" customHeight="1">
      <c r="L1143" s="30">
        <f t="shared" si="97"/>
        <v>46501</v>
      </c>
      <c r="M1143" s="31">
        <f t="shared" si="98"/>
        <v>0</v>
      </c>
      <c r="N1143" s="31">
        <f t="shared" si="99"/>
        <v>8750</v>
      </c>
      <c r="O1143" s="31">
        <f t="shared" si="100"/>
        <v>1.1986301369863013</v>
      </c>
      <c r="P1143" s="31">
        <f t="shared" si="101"/>
        <v>0.71917808219178081</v>
      </c>
    </row>
    <row r="1144" spans="12:16" ht="15" hidden="1" customHeight="1">
      <c r="L1144" s="30">
        <f t="shared" si="97"/>
        <v>46502</v>
      </c>
      <c r="M1144" s="31">
        <f t="shared" si="98"/>
        <v>0</v>
      </c>
      <c r="N1144" s="31">
        <f t="shared" si="99"/>
        <v>8750</v>
      </c>
      <c r="O1144" s="31">
        <f t="shared" si="100"/>
        <v>1.1986301369863013</v>
      </c>
      <c r="P1144" s="31">
        <f t="shared" si="101"/>
        <v>0.71917808219178081</v>
      </c>
    </row>
    <row r="1145" spans="12:16" ht="15" hidden="1" customHeight="1">
      <c r="L1145" s="30">
        <f t="shared" si="97"/>
        <v>46503</v>
      </c>
      <c r="M1145" s="31">
        <f t="shared" si="98"/>
        <v>0</v>
      </c>
      <c r="N1145" s="31">
        <f t="shared" si="99"/>
        <v>8750</v>
      </c>
      <c r="O1145" s="31">
        <f t="shared" si="100"/>
        <v>1.1986301369863013</v>
      </c>
      <c r="P1145" s="31">
        <f t="shared" si="101"/>
        <v>0.71917808219178081</v>
      </c>
    </row>
    <row r="1146" spans="12:16" ht="15" hidden="1" customHeight="1">
      <c r="L1146" s="30">
        <f t="shared" si="97"/>
        <v>46504</v>
      </c>
      <c r="M1146" s="31">
        <f t="shared" si="98"/>
        <v>0</v>
      </c>
      <c r="N1146" s="31">
        <f t="shared" si="99"/>
        <v>8750</v>
      </c>
      <c r="O1146" s="31">
        <f t="shared" si="100"/>
        <v>1.1986301369863013</v>
      </c>
      <c r="P1146" s="31">
        <f t="shared" si="101"/>
        <v>0.71917808219178081</v>
      </c>
    </row>
    <row r="1147" spans="12:16" ht="15" hidden="1" customHeight="1">
      <c r="L1147" s="30">
        <f t="shared" si="97"/>
        <v>46505</v>
      </c>
      <c r="M1147" s="31">
        <f t="shared" si="98"/>
        <v>0</v>
      </c>
      <c r="N1147" s="31">
        <f t="shared" si="99"/>
        <v>8750</v>
      </c>
      <c r="O1147" s="31">
        <f t="shared" si="100"/>
        <v>1.1986301369863013</v>
      </c>
      <c r="P1147" s="31">
        <f t="shared" si="101"/>
        <v>0.71917808219178081</v>
      </c>
    </row>
    <row r="1148" spans="12:16" ht="15" hidden="1" customHeight="1">
      <c r="L1148" s="30">
        <f t="shared" si="97"/>
        <v>46506</v>
      </c>
      <c r="M1148" s="31">
        <f t="shared" si="98"/>
        <v>0</v>
      </c>
      <c r="N1148" s="31">
        <f t="shared" si="99"/>
        <v>8750</v>
      </c>
      <c r="O1148" s="31">
        <f t="shared" si="100"/>
        <v>1.1986301369863013</v>
      </c>
      <c r="P1148" s="31">
        <f t="shared" si="101"/>
        <v>0.71917808219178081</v>
      </c>
    </row>
    <row r="1149" spans="12:16" ht="15" hidden="1" customHeight="1">
      <c r="L1149" s="30">
        <f t="shared" si="97"/>
        <v>46507</v>
      </c>
      <c r="M1149" s="31">
        <f t="shared" si="98"/>
        <v>0</v>
      </c>
      <c r="N1149" s="31">
        <f t="shared" si="99"/>
        <v>8750</v>
      </c>
      <c r="O1149" s="31">
        <f t="shared" si="100"/>
        <v>1.1986301369863013</v>
      </c>
      <c r="P1149" s="31">
        <f t="shared" si="101"/>
        <v>0.71917808219178081</v>
      </c>
    </row>
    <row r="1150" spans="12:16" ht="15" hidden="1" customHeight="1">
      <c r="L1150" s="30">
        <f t="shared" si="97"/>
        <v>46508</v>
      </c>
      <c r="M1150" s="31">
        <f t="shared" si="98"/>
        <v>0</v>
      </c>
      <c r="N1150" s="31">
        <f t="shared" si="99"/>
        <v>8750</v>
      </c>
      <c r="O1150" s="31">
        <f t="shared" si="100"/>
        <v>1.1986301369863013</v>
      </c>
      <c r="P1150" s="31">
        <f t="shared" si="101"/>
        <v>0.71917808219178081</v>
      </c>
    </row>
    <row r="1151" spans="12:16" ht="15" hidden="1" customHeight="1">
      <c r="L1151" s="30">
        <f t="shared" si="97"/>
        <v>46509</v>
      </c>
      <c r="M1151" s="31">
        <f t="shared" si="98"/>
        <v>0</v>
      </c>
      <c r="N1151" s="31">
        <f t="shared" si="99"/>
        <v>8750</v>
      </c>
      <c r="O1151" s="31">
        <f t="shared" si="100"/>
        <v>1.1986301369863013</v>
      </c>
      <c r="P1151" s="31">
        <f t="shared" si="101"/>
        <v>0.71917808219178081</v>
      </c>
    </row>
    <row r="1152" spans="12:16" ht="15" hidden="1" customHeight="1">
      <c r="L1152" s="30">
        <f t="shared" si="97"/>
        <v>46510</v>
      </c>
      <c r="M1152" s="31">
        <f t="shared" si="98"/>
        <v>0</v>
      </c>
      <c r="N1152" s="31">
        <f t="shared" si="99"/>
        <v>8750</v>
      </c>
      <c r="O1152" s="31">
        <f t="shared" si="100"/>
        <v>1.1986301369863013</v>
      </c>
      <c r="P1152" s="31">
        <f t="shared" si="101"/>
        <v>0.71917808219178081</v>
      </c>
    </row>
    <row r="1153" spans="12:16" ht="15" hidden="1" customHeight="1">
      <c r="L1153" s="30">
        <f t="shared" si="97"/>
        <v>46511</v>
      </c>
      <c r="M1153" s="31">
        <f t="shared" si="98"/>
        <v>0</v>
      </c>
      <c r="N1153" s="31">
        <f t="shared" si="99"/>
        <v>8750</v>
      </c>
      <c r="O1153" s="31">
        <f t="shared" si="100"/>
        <v>1.1986301369863013</v>
      </c>
      <c r="P1153" s="31">
        <f t="shared" si="101"/>
        <v>0.71917808219178081</v>
      </c>
    </row>
    <row r="1154" spans="12:16" ht="15" hidden="1" customHeight="1">
      <c r="L1154" s="30">
        <f t="shared" si="97"/>
        <v>46512</v>
      </c>
      <c r="M1154" s="31">
        <f t="shared" si="98"/>
        <v>0</v>
      </c>
      <c r="N1154" s="31">
        <f t="shared" si="99"/>
        <v>8750</v>
      </c>
      <c r="O1154" s="31">
        <f t="shared" si="100"/>
        <v>1.1986301369863013</v>
      </c>
      <c r="P1154" s="31">
        <f t="shared" si="101"/>
        <v>0.71917808219178081</v>
      </c>
    </row>
    <row r="1155" spans="12:16" ht="15" hidden="1" customHeight="1">
      <c r="L1155" s="30">
        <f t="shared" si="97"/>
        <v>46513</v>
      </c>
      <c r="M1155" s="31">
        <f t="shared" si="98"/>
        <v>0</v>
      </c>
      <c r="N1155" s="31">
        <f t="shared" si="99"/>
        <v>8750</v>
      </c>
      <c r="O1155" s="31">
        <f t="shared" si="100"/>
        <v>1.1986301369863013</v>
      </c>
      <c r="P1155" s="31">
        <f t="shared" si="101"/>
        <v>0.71917808219178081</v>
      </c>
    </row>
    <row r="1156" spans="12:16" ht="15" hidden="1" customHeight="1">
      <c r="L1156" s="30">
        <f t="shared" si="97"/>
        <v>46514</v>
      </c>
      <c r="M1156" s="31">
        <f t="shared" si="98"/>
        <v>0</v>
      </c>
      <c r="N1156" s="31">
        <f t="shared" si="99"/>
        <v>8750</v>
      </c>
      <c r="O1156" s="31">
        <f t="shared" si="100"/>
        <v>1.1986301369863013</v>
      </c>
      <c r="P1156" s="31">
        <f t="shared" si="101"/>
        <v>0.71917808219178081</v>
      </c>
    </row>
    <row r="1157" spans="12:16" ht="15" hidden="1" customHeight="1">
      <c r="L1157" s="30">
        <f t="shared" si="97"/>
        <v>46515</v>
      </c>
      <c r="M1157" s="31">
        <f t="shared" si="98"/>
        <v>0</v>
      </c>
      <c r="N1157" s="31">
        <f t="shared" si="99"/>
        <v>8750</v>
      </c>
      <c r="O1157" s="31">
        <f t="shared" si="100"/>
        <v>1.1986301369863013</v>
      </c>
      <c r="P1157" s="31">
        <f t="shared" si="101"/>
        <v>0.71917808219178081</v>
      </c>
    </row>
    <row r="1158" spans="12:16" ht="15" hidden="1" customHeight="1">
      <c r="L1158" s="30">
        <f t="shared" si="97"/>
        <v>46516</v>
      </c>
      <c r="M1158" s="31">
        <f t="shared" si="98"/>
        <v>0</v>
      </c>
      <c r="N1158" s="31">
        <f t="shared" si="99"/>
        <v>8750</v>
      </c>
      <c r="O1158" s="31">
        <f t="shared" si="100"/>
        <v>1.1986301369863013</v>
      </c>
      <c r="P1158" s="31">
        <f t="shared" si="101"/>
        <v>0.71917808219178081</v>
      </c>
    </row>
    <row r="1159" spans="12:16" ht="15" hidden="1" customHeight="1">
      <c r="L1159" s="30">
        <f t="shared" si="97"/>
        <v>46517</v>
      </c>
      <c r="M1159" s="31">
        <f t="shared" si="98"/>
        <v>0</v>
      </c>
      <c r="N1159" s="31">
        <f t="shared" si="99"/>
        <v>8750</v>
      </c>
      <c r="O1159" s="31">
        <f t="shared" si="100"/>
        <v>1.1986301369863013</v>
      </c>
      <c r="P1159" s="31">
        <f t="shared" si="101"/>
        <v>0.71917808219178081</v>
      </c>
    </row>
    <row r="1160" spans="12:16" ht="15" hidden="1" customHeight="1">
      <c r="L1160" s="30">
        <f t="shared" si="97"/>
        <v>46518</v>
      </c>
      <c r="M1160" s="31">
        <f t="shared" si="98"/>
        <v>0</v>
      </c>
      <c r="N1160" s="31">
        <f t="shared" si="99"/>
        <v>8750</v>
      </c>
      <c r="O1160" s="31">
        <f t="shared" si="100"/>
        <v>1.1986301369863013</v>
      </c>
      <c r="P1160" s="31">
        <f t="shared" si="101"/>
        <v>0.71917808219178081</v>
      </c>
    </row>
    <row r="1161" spans="12:16" ht="15" hidden="1" customHeight="1">
      <c r="L1161" s="30">
        <f t="shared" si="97"/>
        <v>46519</v>
      </c>
      <c r="M1161" s="31">
        <f t="shared" si="98"/>
        <v>0</v>
      </c>
      <c r="N1161" s="31">
        <f t="shared" si="99"/>
        <v>8750</v>
      </c>
      <c r="O1161" s="31">
        <f t="shared" si="100"/>
        <v>1.1986301369863013</v>
      </c>
      <c r="P1161" s="31">
        <f t="shared" si="101"/>
        <v>0.71917808219178081</v>
      </c>
    </row>
    <row r="1162" spans="12:16" ht="15" hidden="1" customHeight="1">
      <c r="L1162" s="30">
        <f t="shared" si="97"/>
        <v>46520</v>
      </c>
      <c r="M1162" s="31">
        <f t="shared" si="98"/>
        <v>0</v>
      </c>
      <c r="N1162" s="31">
        <f t="shared" si="99"/>
        <v>8750</v>
      </c>
      <c r="O1162" s="31">
        <f t="shared" si="100"/>
        <v>1.1986301369863013</v>
      </c>
      <c r="P1162" s="31">
        <f t="shared" si="101"/>
        <v>0.71917808219178081</v>
      </c>
    </row>
    <row r="1163" spans="12:16" ht="15" hidden="1" customHeight="1">
      <c r="L1163" s="30">
        <f t="shared" si="97"/>
        <v>46521</v>
      </c>
      <c r="M1163" s="31">
        <f t="shared" si="98"/>
        <v>0</v>
      </c>
      <c r="N1163" s="31">
        <f t="shared" si="99"/>
        <v>8750</v>
      </c>
      <c r="O1163" s="31">
        <f t="shared" si="100"/>
        <v>1.1986301369863013</v>
      </c>
      <c r="P1163" s="31">
        <f t="shared" si="101"/>
        <v>0.71917808219178081</v>
      </c>
    </row>
    <row r="1164" spans="12:16" ht="15" hidden="1" customHeight="1">
      <c r="L1164" s="30">
        <f t="shared" si="97"/>
        <v>46522</v>
      </c>
      <c r="M1164" s="31">
        <f t="shared" si="98"/>
        <v>0</v>
      </c>
      <c r="N1164" s="31">
        <f t="shared" si="99"/>
        <v>8750</v>
      </c>
      <c r="O1164" s="31">
        <f t="shared" si="100"/>
        <v>1.1986301369863013</v>
      </c>
      <c r="P1164" s="31">
        <f t="shared" si="101"/>
        <v>0.71917808219178081</v>
      </c>
    </row>
    <row r="1165" spans="12:16" ht="15" hidden="1" customHeight="1">
      <c r="L1165" s="30">
        <f t="shared" si="97"/>
        <v>46523</v>
      </c>
      <c r="M1165" s="31">
        <f t="shared" si="98"/>
        <v>0</v>
      </c>
      <c r="N1165" s="31">
        <f t="shared" si="99"/>
        <v>8750</v>
      </c>
      <c r="O1165" s="31">
        <f t="shared" si="100"/>
        <v>1.1986301369863013</v>
      </c>
      <c r="P1165" s="31">
        <f t="shared" si="101"/>
        <v>0.71917808219178081</v>
      </c>
    </row>
    <row r="1166" spans="12:16" ht="15" hidden="1" customHeight="1">
      <c r="L1166" s="30">
        <f t="shared" si="97"/>
        <v>46524</v>
      </c>
      <c r="M1166" s="31">
        <f t="shared" si="98"/>
        <v>0</v>
      </c>
      <c r="N1166" s="31">
        <f t="shared" si="99"/>
        <v>8750</v>
      </c>
      <c r="O1166" s="31">
        <f t="shared" si="100"/>
        <v>1.1986301369863013</v>
      </c>
      <c r="P1166" s="31">
        <f t="shared" si="101"/>
        <v>0.71917808219178081</v>
      </c>
    </row>
    <row r="1167" spans="12:16" ht="15" hidden="1" customHeight="1">
      <c r="L1167" s="30">
        <f t="shared" si="97"/>
        <v>46525</v>
      </c>
      <c r="M1167" s="31">
        <f t="shared" si="98"/>
        <v>0</v>
      </c>
      <c r="N1167" s="31">
        <f t="shared" si="99"/>
        <v>8750</v>
      </c>
      <c r="O1167" s="31">
        <f t="shared" si="100"/>
        <v>1.1986301369863013</v>
      </c>
      <c r="P1167" s="31">
        <f t="shared" si="101"/>
        <v>0.71917808219178081</v>
      </c>
    </row>
    <row r="1168" spans="12:16" ht="15" hidden="1" customHeight="1">
      <c r="L1168" s="30">
        <f t="shared" si="97"/>
        <v>46526</v>
      </c>
      <c r="M1168" s="31">
        <f t="shared" si="98"/>
        <v>0</v>
      </c>
      <c r="N1168" s="31">
        <f t="shared" si="99"/>
        <v>8750</v>
      </c>
      <c r="O1168" s="31">
        <f t="shared" si="100"/>
        <v>1.1986301369863013</v>
      </c>
      <c r="P1168" s="31">
        <f t="shared" si="101"/>
        <v>0.71917808219178081</v>
      </c>
    </row>
    <row r="1169" spans="12:16" ht="15" hidden="1" customHeight="1">
      <c r="L1169" s="30">
        <f t="shared" si="97"/>
        <v>46527</v>
      </c>
      <c r="M1169" s="31">
        <f t="shared" si="98"/>
        <v>0</v>
      </c>
      <c r="N1169" s="31">
        <f t="shared" si="99"/>
        <v>8750</v>
      </c>
      <c r="O1169" s="31">
        <f t="shared" si="100"/>
        <v>1.1986301369863013</v>
      </c>
      <c r="P1169" s="31">
        <f t="shared" si="101"/>
        <v>0.71917808219178081</v>
      </c>
    </row>
    <row r="1170" spans="12:16" ht="15" hidden="1" customHeight="1">
      <c r="L1170" s="30">
        <f t="shared" si="97"/>
        <v>46528</v>
      </c>
      <c r="M1170" s="31">
        <f t="shared" si="98"/>
        <v>0</v>
      </c>
      <c r="N1170" s="31">
        <f t="shared" si="99"/>
        <v>8750</v>
      </c>
      <c r="O1170" s="31">
        <f t="shared" si="100"/>
        <v>1.1986301369863013</v>
      </c>
      <c r="P1170" s="31">
        <f t="shared" si="101"/>
        <v>0.71917808219178081</v>
      </c>
    </row>
    <row r="1171" spans="12:16" ht="15" hidden="1" customHeight="1">
      <c r="L1171" s="30">
        <f t="shared" si="97"/>
        <v>46529</v>
      </c>
      <c r="M1171" s="31">
        <f t="shared" si="98"/>
        <v>0</v>
      </c>
      <c r="N1171" s="31">
        <f t="shared" si="99"/>
        <v>8750</v>
      </c>
      <c r="O1171" s="31">
        <f t="shared" si="100"/>
        <v>1.1986301369863013</v>
      </c>
      <c r="P1171" s="31">
        <f t="shared" si="101"/>
        <v>0.71917808219178081</v>
      </c>
    </row>
    <row r="1172" spans="12:16" ht="15" hidden="1" customHeight="1">
      <c r="L1172" s="30">
        <f t="shared" si="97"/>
        <v>46530</v>
      </c>
      <c r="M1172" s="31">
        <f t="shared" si="98"/>
        <v>0</v>
      </c>
      <c r="N1172" s="31">
        <f t="shared" si="99"/>
        <v>8750</v>
      </c>
      <c r="O1172" s="31">
        <f t="shared" si="100"/>
        <v>1.1986301369863013</v>
      </c>
      <c r="P1172" s="31">
        <f t="shared" si="101"/>
        <v>0.71917808219178081</v>
      </c>
    </row>
    <row r="1173" spans="12:16" ht="15" hidden="1" customHeight="1">
      <c r="L1173" s="30">
        <f t="shared" si="97"/>
        <v>46531</v>
      </c>
      <c r="M1173" s="31">
        <f t="shared" si="98"/>
        <v>0</v>
      </c>
      <c r="N1173" s="31">
        <f t="shared" si="99"/>
        <v>8750</v>
      </c>
      <c r="O1173" s="31">
        <f t="shared" si="100"/>
        <v>1.1986301369863013</v>
      </c>
      <c r="P1173" s="31">
        <f t="shared" si="101"/>
        <v>0.71917808219178081</v>
      </c>
    </row>
    <row r="1174" spans="12:16" ht="15" hidden="1" customHeight="1">
      <c r="L1174" s="30">
        <f t="shared" si="97"/>
        <v>46532</v>
      </c>
      <c r="M1174" s="31">
        <f t="shared" si="98"/>
        <v>0</v>
      </c>
      <c r="N1174" s="31">
        <f t="shared" si="99"/>
        <v>8750</v>
      </c>
      <c r="O1174" s="31">
        <f t="shared" si="100"/>
        <v>1.1986301369863013</v>
      </c>
      <c r="P1174" s="31">
        <f t="shared" si="101"/>
        <v>0.71917808219178081</v>
      </c>
    </row>
    <row r="1175" spans="12:16" ht="15" hidden="1" customHeight="1">
      <c r="L1175" s="30">
        <f t="shared" si="97"/>
        <v>46533</v>
      </c>
      <c r="M1175" s="31">
        <f t="shared" si="98"/>
        <v>0</v>
      </c>
      <c r="N1175" s="31">
        <f t="shared" si="99"/>
        <v>8750</v>
      </c>
      <c r="O1175" s="31">
        <f t="shared" si="100"/>
        <v>1.1986301369863013</v>
      </c>
      <c r="P1175" s="31">
        <f t="shared" si="101"/>
        <v>0.71917808219178081</v>
      </c>
    </row>
    <row r="1176" spans="12:16" ht="15" hidden="1" customHeight="1">
      <c r="L1176" s="30">
        <f t="shared" ref="L1176:L1239" si="102">IFERROR(IF(MAX(L1175+1,Дата_получения_Займа+1)&gt;Дата_погашения_Займа,"-",MAX(L1175+1,Дата_получения_Займа+1)),"-")</f>
        <v>46534</v>
      </c>
      <c r="M1176" s="31">
        <f t="shared" ref="M1176:M1239" si="103">IFERROR(VLOOKUP(L1176,$B$24:$E$52,4,FALSE),0)</f>
        <v>0</v>
      </c>
      <c r="N1176" s="31">
        <f t="shared" ref="N1176:N1239" si="104">IF(ISNUMBER(N1175),N1175-M1176,$E$13)</f>
        <v>8750</v>
      </c>
      <c r="O1176" s="31">
        <f t="shared" ref="O1176:O1239" si="105">IFERROR(IF(ISNUMBER(N1175),N1175,$E$13)*IF(L1176&gt;=$J$14,$E$18,$E$17)/IF(MOD(YEAR(L1176),4),365,366)*IF(ISBLANK(L1175),L1176-$E$15,L1176-L1175),0)</f>
        <v>1.1986301369863013</v>
      </c>
      <c r="P1176" s="31">
        <f t="shared" ref="P1176:P1239" si="106">IFERROR(IF(ISNUMBER(N1175),N1175,$E$13)*3%/IF(MOD(YEAR(L1176),4),365,366)*IF(ISBLANK(L1175),(L1176-$E$15),L1176-L1175),0)</f>
        <v>0.71917808219178081</v>
      </c>
    </row>
    <row r="1177" spans="12:16" ht="15" hidden="1" customHeight="1">
      <c r="L1177" s="30">
        <f t="shared" si="102"/>
        <v>46535</v>
      </c>
      <c r="M1177" s="31">
        <f t="shared" si="103"/>
        <v>0</v>
      </c>
      <c r="N1177" s="31">
        <f t="shared" si="104"/>
        <v>8750</v>
      </c>
      <c r="O1177" s="31">
        <f t="shared" si="105"/>
        <v>1.1986301369863013</v>
      </c>
      <c r="P1177" s="31">
        <f t="shared" si="106"/>
        <v>0.71917808219178081</v>
      </c>
    </row>
    <row r="1178" spans="12:16" ht="15" hidden="1" customHeight="1">
      <c r="L1178" s="30">
        <f t="shared" si="102"/>
        <v>46536</v>
      </c>
      <c r="M1178" s="31">
        <f t="shared" si="103"/>
        <v>0</v>
      </c>
      <c r="N1178" s="31">
        <f t="shared" si="104"/>
        <v>8750</v>
      </c>
      <c r="O1178" s="31">
        <f t="shared" si="105"/>
        <v>1.1986301369863013</v>
      </c>
      <c r="P1178" s="31">
        <f t="shared" si="106"/>
        <v>0.71917808219178081</v>
      </c>
    </row>
    <row r="1179" spans="12:16" ht="15" hidden="1" customHeight="1">
      <c r="L1179" s="30">
        <f t="shared" si="102"/>
        <v>46537</v>
      </c>
      <c r="M1179" s="31">
        <f t="shared" si="103"/>
        <v>0</v>
      </c>
      <c r="N1179" s="31">
        <f t="shared" si="104"/>
        <v>8750</v>
      </c>
      <c r="O1179" s="31">
        <f t="shared" si="105"/>
        <v>1.1986301369863013</v>
      </c>
      <c r="P1179" s="31">
        <f t="shared" si="106"/>
        <v>0.71917808219178081</v>
      </c>
    </row>
    <row r="1180" spans="12:16" ht="15" hidden="1" customHeight="1">
      <c r="L1180" s="30">
        <f t="shared" si="102"/>
        <v>46538</v>
      </c>
      <c r="M1180" s="31">
        <f t="shared" si="103"/>
        <v>0</v>
      </c>
      <c r="N1180" s="31">
        <f t="shared" si="104"/>
        <v>8750</v>
      </c>
      <c r="O1180" s="31">
        <f t="shared" si="105"/>
        <v>1.1986301369863013</v>
      </c>
      <c r="P1180" s="31">
        <f t="shared" si="106"/>
        <v>0.71917808219178081</v>
      </c>
    </row>
    <row r="1181" spans="12:16" ht="15" hidden="1" customHeight="1">
      <c r="L1181" s="30">
        <f t="shared" si="102"/>
        <v>46539</v>
      </c>
      <c r="M1181" s="31">
        <f t="shared" si="103"/>
        <v>0</v>
      </c>
      <c r="N1181" s="31">
        <f t="shared" si="104"/>
        <v>8750</v>
      </c>
      <c r="O1181" s="31">
        <f t="shared" si="105"/>
        <v>1.1986301369863013</v>
      </c>
      <c r="P1181" s="31">
        <f t="shared" si="106"/>
        <v>0.71917808219178081</v>
      </c>
    </row>
    <row r="1182" spans="12:16" ht="15" hidden="1" customHeight="1">
      <c r="L1182" s="30">
        <f t="shared" si="102"/>
        <v>46540</v>
      </c>
      <c r="M1182" s="31">
        <f t="shared" si="103"/>
        <v>0</v>
      </c>
      <c r="N1182" s="31">
        <f t="shared" si="104"/>
        <v>8750</v>
      </c>
      <c r="O1182" s="31">
        <f t="shared" si="105"/>
        <v>1.1986301369863013</v>
      </c>
      <c r="P1182" s="31">
        <f t="shared" si="106"/>
        <v>0.71917808219178081</v>
      </c>
    </row>
    <row r="1183" spans="12:16" ht="15" hidden="1" customHeight="1">
      <c r="L1183" s="30">
        <f t="shared" si="102"/>
        <v>46541</v>
      </c>
      <c r="M1183" s="31">
        <f t="shared" si="103"/>
        <v>0</v>
      </c>
      <c r="N1183" s="31">
        <f t="shared" si="104"/>
        <v>8750</v>
      </c>
      <c r="O1183" s="31">
        <f t="shared" si="105"/>
        <v>1.1986301369863013</v>
      </c>
      <c r="P1183" s="31">
        <f t="shared" si="106"/>
        <v>0.71917808219178081</v>
      </c>
    </row>
    <row r="1184" spans="12:16" ht="15" hidden="1" customHeight="1">
      <c r="L1184" s="30">
        <f t="shared" si="102"/>
        <v>46542</v>
      </c>
      <c r="M1184" s="31">
        <f t="shared" si="103"/>
        <v>0</v>
      </c>
      <c r="N1184" s="31">
        <f t="shared" si="104"/>
        <v>8750</v>
      </c>
      <c r="O1184" s="31">
        <f t="shared" si="105"/>
        <v>1.1986301369863013</v>
      </c>
      <c r="P1184" s="31">
        <f t="shared" si="106"/>
        <v>0.71917808219178081</v>
      </c>
    </row>
    <row r="1185" spans="12:16" ht="15" hidden="1" customHeight="1">
      <c r="L1185" s="30">
        <f t="shared" si="102"/>
        <v>46543</v>
      </c>
      <c r="M1185" s="31">
        <f t="shared" si="103"/>
        <v>0</v>
      </c>
      <c r="N1185" s="31">
        <f t="shared" si="104"/>
        <v>8750</v>
      </c>
      <c r="O1185" s="31">
        <f t="shared" si="105"/>
        <v>1.1986301369863013</v>
      </c>
      <c r="P1185" s="31">
        <f t="shared" si="106"/>
        <v>0.71917808219178081</v>
      </c>
    </row>
    <row r="1186" spans="12:16" ht="15" hidden="1" customHeight="1">
      <c r="L1186" s="30">
        <f t="shared" si="102"/>
        <v>46544</v>
      </c>
      <c r="M1186" s="31">
        <f t="shared" si="103"/>
        <v>0</v>
      </c>
      <c r="N1186" s="31">
        <f t="shared" si="104"/>
        <v>8750</v>
      </c>
      <c r="O1186" s="31">
        <f t="shared" si="105"/>
        <v>1.1986301369863013</v>
      </c>
      <c r="P1186" s="31">
        <f t="shared" si="106"/>
        <v>0.71917808219178081</v>
      </c>
    </row>
    <row r="1187" spans="12:16" ht="15" hidden="1" customHeight="1">
      <c r="L1187" s="30">
        <f t="shared" si="102"/>
        <v>46545</v>
      </c>
      <c r="M1187" s="31">
        <f t="shared" si="103"/>
        <v>0</v>
      </c>
      <c r="N1187" s="31">
        <f t="shared" si="104"/>
        <v>8750</v>
      </c>
      <c r="O1187" s="31">
        <f t="shared" si="105"/>
        <v>1.1986301369863013</v>
      </c>
      <c r="P1187" s="31">
        <f t="shared" si="106"/>
        <v>0.71917808219178081</v>
      </c>
    </row>
    <row r="1188" spans="12:16" ht="15" hidden="1" customHeight="1">
      <c r="L1188" s="30">
        <f t="shared" si="102"/>
        <v>46546</v>
      </c>
      <c r="M1188" s="31">
        <f t="shared" si="103"/>
        <v>0</v>
      </c>
      <c r="N1188" s="31">
        <f t="shared" si="104"/>
        <v>8750</v>
      </c>
      <c r="O1188" s="31">
        <f t="shared" si="105"/>
        <v>1.1986301369863013</v>
      </c>
      <c r="P1188" s="31">
        <f t="shared" si="106"/>
        <v>0.71917808219178081</v>
      </c>
    </row>
    <row r="1189" spans="12:16" ht="15" hidden="1" customHeight="1">
      <c r="L1189" s="30">
        <f t="shared" si="102"/>
        <v>46547</v>
      </c>
      <c r="M1189" s="31">
        <f t="shared" si="103"/>
        <v>0</v>
      </c>
      <c r="N1189" s="31">
        <f t="shared" si="104"/>
        <v>8750</v>
      </c>
      <c r="O1189" s="31">
        <f t="shared" si="105"/>
        <v>1.1986301369863013</v>
      </c>
      <c r="P1189" s="31">
        <f t="shared" si="106"/>
        <v>0.71917808219178081</v>
      </c>
    </row>
    <row r="1190" spans="12:16" ht="15" hidden="1" customHeight="1">
      <c r="L1190" s="30">
        <f t="shared" si="102"/>
        <v>46548</v>
      </c>
      <c r="M1190" s="31">
        <f t="shared" si="103"/>
        <v>0</v>
      </c>
      <c r="N1190" s="31">
        <f t="shared" si="104"/>
        <v>8750</v>
      </c>
      <c r="O1190" s="31">
        <f t="shared" si="105"/>
        <v>1.1986301369863013</v>
      </c>
      <c r="P1190" s="31">
        <f t="shared" si="106"/>
        <v>0.71917808219178081</v>
      </c>
    </row>
    <row r="1191" spans="12:16" ht="15" hidden="1" customHeight="1">
      <c r="L1191" s="30">
        <f t="shared" si="102"/>
        <v>46549</v>
      </c>
      <c r="M1191" s="31">
        <f t="shared" si="103"/>
        <v>0</v>
      </c>
      <c r="N1191" s="31">
        <f t="shared" si="104"/>
        <v>8750</v>
      </c>
      <c r="O1191" s="31">
        <f t="shared" si="105"/>
        <v>1.1986301369863013</v>
      </c>
      <c r="P1191" s="31">
        <f t="shared" si="106"/>
        <v>0.71917808219178081</v>
      </c>
    </row>
    <row r="1192" spans="12:16" ht="15" hidden="1" customHeight="1">
      <c r="L1192" s="30">
        <f t="shared" si="102"/>
        <v>46550</v>
      </c>
      <c r="M1192" s="31">
        <f t="shared" si="103"/>
        <v>0</v>
      </c>
      <c r="N1192" s="31">
        <f t="shared" si="104"/>
        <v>8750</v>
      </c>
      <c r="O1192" s="31">
        <f t="shared" si="105"/>
        <v>1.1986301369863013</v>
      </c>
      <c r="P1192" s="31">
        <f t="shared" si="106"/>
        <v>0.71917808219178081</v>
      </c>
    </row>
    <row r="1193" spans="12:16" ht="15" hidden="1" customHeight="1">
      <c r="L1193" s="30">
        <f t="shared" si="102"/>
        <v>46551</v>
      </c>
      <c r="M1193" s="31">
        <f t="shared" si="103"/>
        <v>0</v>
      </c>
      <c r="N1193" s="31">
        <f t="shared" si="104"/>
        <v>8750</v>
      </c>
      <c r="O1193" s="31">
        <f t="shared" si="105"/>
        <v>1.1986301369863013</v>
      </c>
      <c r="P1193" s="31">
        <f t="shared" si="106"/>
        <v>0.71917808219178081</v>
      </c>
    </row>
    <row r="1194" spans="12:16" ht="15" hidden="1" customHeight="1">
      <c r="L1194" s="30">
        <f t="shared" si="102"/>
        <v>46552</v>
      </c>
      <c r="M1194" s="31">
        <f t="shared" si="103"/>
        <v>0</v>
      </c>
      <c r="N1194" s="31">
        <f t="shared" si="104"/>
        <v>8750</v>
      </c>
      <c r="O1194" s="31">
        <f t="shared" si="105"/>
        <v>1.1986301369863013</v>
      </c>
      <c r="P1194" s="31">
        <f t="shared" si="106"/>
        <v>0.71917808219178081</v>
      </c>
    </row>
    <row r="1195" spans="12:16" ht="15" hidden="1" customHeight="1">
      <c r="L1195" s="30">
        <f t="shared" si="102"/>
        <v>46553</v>
      </c>
      <c r="M1195" s="31">
        <f t="shared" si="103"/>
        <v>0</v>
      </c>
      <c r="N1195" s="31">
        <f t="shared" si="104"/>
        <v>8750</v>
      </c>
      <c r="O1195" s="31">
        <f t="shared" si="105"/>
        <v>1.1986301369863013</v>
      </c>
      <c r="P1195" s="31">
        <f t="shared" si="106"/>
        <v>0.71917808219178081</v>
      </c>
    </row>
    <row r="1196" spans="12:16" ht="15" hidden="1" customHeight="1">
      <c r="L1196" s="30">
        <f t="shared" si="102"/>
        <v>46554</v>
      </c>
      <c r="M1196" s="31">
        <f t="shared" si="103"/>
        <v>0</v>
      </c>
      <c r="N1196" s="31">
        <f t="shared" si="104"/>
        <v>8750</v>
      </c>
      <c r="O1196" s="31">
        <f t="shared" si="105"/>
        <v>1.1986301369863013</v>
      </c>
      <c r="P1196" s="31">
        <f t="shared" si="106"/>
        <v>0.71917808219178081</v>
      </c>
    </row>
    <row r="1197" spans="12:16" ht="15" hidden="1" customHeight="1">
      <c r="L1197" s="30">
        <f t="shared" si="102"/>
        <v>46555</v>
      </c>
      <c r="M1197" s="31">
        <f t="shared" si="103"/>
        <v>0</v>
      </c>
      <c r="N1197" s="31">
        <f t="shared" si="104"/>
        <v>8750</v>
      </c>
      <c r="O1197" s="31">
        <f t="shared" si="105"/>
        <v>1.1986301369863013</v>
      </c>
      <c r="P1197" s="31">
        <f t="shared" si="106"/>
        <v>0.71917808219178081</v>
      </c>
    </row>
    <row r="1198" spans="12:16" ht="15" hidden="1" customHeight="1">
      <c r="L1198" s="30">
        <f t="shared" si="102"/>
        <v>46556</v>
      </c>
      <c r="M1198" s="31">
        <f t="shared" si="103"/>
        <v>0</v>
      </c>
      <c r="N1198" s="31">
        <f t="shared" si="104"/>
        <v>8750</v>
      </c>
      <c r="O1198" s="31">
        <f t="shared" si="105"/>
        <v>1.1986301369863013</v>
      </c>
      <c r="P1198" s="31">
        <f t="shared" si="106"/>
        <v>0.71917808219178081</v>
      </c>
    </row>
    <row r="1199" spans="12:16" ht="15" hidden="1" customHeight="1">
      <c r="L1199" s="30">
        <f t="shared" si="102"/>
        <v>46557</v>
      </c>
      <c r="M1199" s="31">
        <f t="shared" si="103"/>
        <v>0</v>
      </c>
      <c r="N1199" s="31">
        <f t="shared" si="104"/>
        <v>8750</v>
      </c>
      <c r="O1199" s="31">
        <f t="shared" si="105"/>
        <v>1.1986301369863013</v>
      </c>
      <c r="P1199" s="31">
        <f t="shared" si="106"/>
        <v>0.71917808219178081</v>
      </c>
    </row>
    <row r="1200" spans="12:16" ht="15" hidden="1" customHeight="1">
      <c r="L1200" s="30">
        <f t="shared" si="102"/>
        <v>46558</v>
      </c>
      <c r="M1200" s="31">
        <f t="shared" si="103"/>
        <v>0</v>
      </c>
      <c r="N1200" s="31">
        <f t="shared" si="104"/>
        <v>8750</v>
      </c>
      <c r="O1200" s="31">
        <f t="shared" si="105"/>
        <v>1.1986301369863013</v>
      </c>
      <c r="P1200" s="31">
        <f t="shared" si="106"/>
        <v>0.71917808219178081</v>
      </c>
    </row>
    <row r="1201" spans="12:16" ht="15" hidden="1" customHeight="1">
      <c r="L1201" s="30">
        <f t="shared" si="102"/>
        <v>46559</v>
      </c>
      <c r="M1201" s="31">
        <f t="shared" si="103"/>
        <v>0</v>
      </c>
      <c r="N1201" s="31">
        <f t="shared" si="104"/>
        <v>8750</v>
      </c>
      <c r="O1201" s="31">
        <f t="shared" si="105"/>
        <v>1.1986301369863013</v>
      </c>
      <c r="P1201" s="31">
        <f t="shared" si="106"/>
        <v>0.71917808219178081</v>
      </c>
    </row>
    <row r="1202" spans="12:16" ht="15" hidden="1" customHeight="1">
      <c r="L1202" s="30">
        <f t="shared" si="102"/>
        <v>46560</v>
      </c>
      <c r="M1202" s="31">
        <f t="shared" si="103"/>
        <v>0</v>
      </c>
      <c r="N1202" s="31">
        <f t="shared" si="104"/>
        <v>8750</v>
      </c>
      <c r="O1202" s="31">
        <f t="shared" si="105"/>
        <v>1.1986301369863013</v>
      </c>
      <c r="P1202" s="31">
        <f t="shared" si="106"/>
        <v>0.71917808219178081</v>
      </c>
    </row>
    <row r="1203" spans="12:16" ht="15" hidden="1" customHeight="1">
      <c r="L1203" s="30">
        <f t="shared" si="102"/>
        <v>46561</v>
      </c>
      <c r="M1203" s="31">
        <f t="shared" si="103"/>
        <v>0</v>
      </c>
      <c r="N1203" s="31">
        <f t="shared" si="104"/>
        <v>8750</v>
      </c>
      <c r="O1203" s="31">
        <f t="shared" si="105"/>
        <v>1.1986301369863013</v>
      </c>
      <c r="P1203" s="31">
        <f t="shared" si="106"/>
        <v>0.71917808219178081</v>
      </c>
    </row>
    <row r="1204" spans="12:16" ht="15" hidden="1" customHeight="1">
      <c r="L1204" s="30">
        <f t="shared" si="102"/>
        <v>46562</v>
      </c>
      <c r="M1204" s="31">
        <f t="shared" si="103"/>
        <v>0</v>
      </c>
      <c r="N1204" s="31">
        <f t="shared" si="104"/>
        <v>8750</v>
      </c>
      <c r="O1204" s="31">
        <f t="shared" si="105"/>
        <v>1.1986301369863013</v>
      </c>
      <c r="P1204" s="31">
        <f t="shared" si="106"/>
        <v>0.71917808219178081</v>
      </c>
    </row>
    <row r="1205" spans="12:16" ht="15" hidden="1" customHeight="1">
      <c r="L1205" s="30">
        <f t="shared" si="102"/>
        <v>46563</v>
      </c>
      <c r="M1205" s="31">
        <f t="shared" si="103"/>
        <v>0</v>
      </c>
      <c r="N1205" s="31">
        <f t="shared" si="104"/>
        <v>8750</v>
      </c>
      <c r="O1205" s="31">
        <f t="shared" si="105"/>
        <v>1.1986301369863013</v>
      </c>
      <c r="P1205" s="31">
        <f t="shared" si="106"/>
        <v>0.71917808219178081</v>
      </c>
    </row>
    <row r="1206" spans="12:16" ht="15" hidden="1" customHeight="1">
      <c r="L1206" s="30">
        <f t="shared" si="102"/>
        <v>46564</v>
      </c>
      <c r="M1206" s="31">
        <f t="shared" si="103"/>
        <v>0</v>
      </c>
      <c r="N1206" s="31">
        <f t="shared" si="104"/>
        <v>8750</v>
      </c>
      <c r="O1206" s="31">
        <f t="shared" si="105"/>
        <v>1.1986301369863013</v>
      </c>
      <c r="P1206" s="31">
        <f t="shared" si="106"/>
        <v>0.71917808219178081</v>
      </c>
    </row>
    <row r="1207" spans="12:16" ht="15" hidden="1" customHeight="1">
      <c r="L1207" s="30">
        <f t="shared" si="102"/>
        <v>46565</v>
      </c>
      <c r="M1207" s="31">
        <f t="shared" si="103"/>
        <v>0</v>
      </c>
      <c r="N1207" s="31">
        <f t="shared" si="104"/>
        <v>8750</v>
      </c>
      <c r="O1207" s="31">
        <f t="shared" si="105"/>
        <v>1.1986301369863013</v>
      </c>
      <c r="P1207" s="31">
        <f t="shared" si="106"/>
        <v>0.71917808219178081</v>
      </c>
    </row>
    <row r="1208" spans="12:16" ht="15" hidden="1" customHeight="1">
      <c r="L1208" s="30">
        <f t="shared" si="102"/>
        <v>46566</v>
      </c>
      <c r="M1208" s="31">
        <f t="shared" si="103"/>
        <v>0</v>
      </c>
      <c r="N1208" s="31">
        <f t="shared" si="104"/>
        <v>8750</v>
      </c>
      <c r="O1208" s="31">
        <f t="shared" si="105"/>
        <v>1.1986301369863013</v>
      </c>
      <c r="P1208" s="31">
        <f t="shared" si="106"/>
        <v>0.71917808219178081</v>
      </c>
    </row>
    <row r="1209" spans="12:16" ht="15" hidden="1" customHeight="1">
      <c r="L1209" s="30">
        <f t="shared" si="102"/>
        <v>46567</v>
      </c>
      <c r="M1209" s="31">
        <f t="shared" si="103"/>
        <v>0</v>
      </c>
      <c r="N1209" s="31">
        <f t="shared" si="104"/>
        <v>8750</v>
      </c>
      <c r="O1209" s="31">
        <f t="shared" si="105"/>
        <v>1.1986301369863013</v>
      </c>
      <c r="P1209" s="31">
        <f t="shared" si="106"/>
        <v>0.71917808219178081</v>
      </c>
    </row>
    <row r="1210" spans="12:16" ht="15" hidden="1" customHeight="1">
      <c r="L1210" s="30">
        <f t="shared" si="102"/>
        <v>46568</v>
      </c>
      <c r="M1210" s="31">
        <f t="shared" si="103"/>
        <v>1093.75</v>
      </c>
      <c r="N1210" s="31">
        <f t="shared" si="104"/>
        <v>7656.25</v>
      </c>
      <c r="O1210" s="31">
        <f t="shared" si="105"/>
        <v>1.1986301369863013</v>
      </c>
      <c r="P1210" s="31">
        <f t="shared" si="106"/>
        <v>0.71917808219178081</v>
      </c>
    </row>
    <row r="1211" spans="12:16" ht="15" hidden="1" customHeight="1">
      <c r="L1211" s="30">
        <f t="shared" si="102"/>
        <v>46569</v>
      </c>
      <c r="M1211" s="31">
        <f t="shared" si="103"/>
        <v>0</v>
      </c>
      <c r="N1211" s="31">
        <f t="shared" si="104"/>
        <v>7656.25</v>
      </c>
      <c r="O1211" s="31">
        <f t="shared" si="105"/>
        <v>1.0488013698630136</v>
      </c>
      <c r="P1211" s="31">
        <f t="shared" si="106"/>
        <v>0.62928082191780821</v>
      </c>
    </row>
    <row r="1212" spans="12:16" ht="15" hidden="1" customHeight="1">
      <c r="L1212" s="30">
        <f t="shared" si="102"/>
        <v>46570</v>
      </c>
      <c r="M1212" s="31">
        <f t="shared" si="103"/>
        <v>0</v>
      </c>
      <c r="N1212" s="31">
        <f t="shared" si="104"/>
        <v>7656.25</v>
      </c>
      <c r="O1212" s="31">
        <f t="shared" si="105"/>
        <v>1.0488013698630136</v>
      </c>
      <c r="P1212" s="31">
        <f t="shared" si="106"/>
        <v>0.62928082191780821</v>
      </c>
    </row>
    <row r="1213" spans="12:16" ht="15" hidden="1" customHeight="1">
      <c r="L1213" s="30">
        <f t="shared" si="102"/>
        <v>46571</v>
      </c>
      <c r="M1213" s="31">
        <f t="shared" si="103"/>
        <v>0</v>
      </c>
      <c r="N1213" s="31">
        <f t="shared" si="104"/>
        <v>7656.25</v>
      </c>
      <c r="O1213" s="31">
        <f t="shared" si="105"/>
        <v>1.0488013698630136</v>
      </c>
      <c r="P1213" s="31">
        <f t="shared" si="106"/>
        <v>0.62928082191780821</v>
      </c>
    </row>
    <row r="1214" spans="12:16" ht="15" hidden="1" customHeight="1">
      <c r="L1214" s="30">
        <f t="shared" si="102"/>
        <v>46572</v>
      </c>
      <c r="M1214" s="31">
        <f t="shared" si="103"/>
        <v>0</v>
      </c>
      <c r="N1214" s="31">
        <f t="shared" si="104"/>
        <v>7656.25</v>
      </c>
      <c r="O1214" s="31">
        <f t="shared" si="105"/>
        <v>1.0488013698630136</v>
      </c>
      <c r="P1214" s="31">
        <f t="shared" si="106"/>
        <v>0.62928082191780821</v>
      </c>
    </row>
    <row r="1215" spans="12:16" ht="15" hidden="1" customHeight="1">
      <c r="L1215" s="30">
        <f t="shared" si="102"/>
        <v>46573</v>
      </c>
      <c r="M1215" s="31">
        <f t="shared" si="103"/>
        <v>0</v>
      </c>
      <c r="N1215" s="31">
        <f t="shared" si="104"/>
        <v>7656.25</v>
      </c>
      <c r="O1215" s="31">
        <f t="shared" si="105"/>
        <v>1.0488013698630136</v>
      </c>
      <c r="P1215" s="31">
        <f t="shared" si="106"/>
        <v>0.62928082191780821</v>
      </c>
    </row>
    <row r="1216" spans="12:16" ht="15" hidden="1" customHeight="1">
      <c r="L1216" s="30">
        <f t="shared" si="102"/>
        <v>46574</v>
      </c>
      <c r="M1216" s="31">
        <f t="shared" si="103"/>
        <v>0</v>
      </c>
      <c r="N1216" s="31">
        <f t="shared" si="104"/>
        <v>7656.25</v>
      </c>
      <c r="O1216" s="31">
        <f t="shared" si="105"/>
        <v>1.0488013698630136</v>
      </c>
      <c r="P1216" s="31">
        <f t="shared" si="106"/>
        <v>0.62928082191780821</v>
      </c>
    </row>
    <row r="1217" spans="12:16" ht="15" hidden="1" customHeight="1">
      <c r="L1217" s="30">
        <f t="shared" si="102"/>
        <v>46575</v>
      </c>
      <c r="M1217" s="31">
        <f t="shared" si="103"/>
        <v>0</v>
      </c>
      <c r="N1217" s="31">
        <f t="shared" si="104"/>
        <v>7656.25</v>
      </c>
      <c r="O1217" s="31">
        <f t="shared" si="105"/>
        <v>1.0488013698630136</v>
      </c>
      <c r="P1217" s="31">
        <f t="shared" si="106"/>
        <v>0.62928082191780821</v>
      </c>
    </row>
    <row r="1218" spans="12:16" ht="15" hidden="1" customHeight="1">
      <c r="L1218" s="30">
        <f t="shared" si="102"/>
        <v>46576</v>
      </c>
      <c r="M1218" s="31">
        <f t="shared" si="103"/>
        <v>0</v>
      </c>
      <c r="N1218" s="31">
        <f t="shared" si="104"/>
        <v>7656.25</v>
      </c>
      <c r="O1218" s="31">
        <f t="shared" si="105"/>
        <v>1.0488013698630136</v>
      </c>
      <c r="P1218" s="31">
        <f t="shared" si="106"/>
        <v>0.62928082191780821</v>
      </c>
    </row>
    <row r="1219" spans="12:16" ht="15" hidden="1" customHeight="1">
      <c r="L1219" s="30">
        <f t="shared" si="102"/>
        <v>46577</v>
      </c>
      <c r="M1219" s="31">
        <f t="shared" si="103"/>
        <v>0</v>
      </c>
      <c r="N1219" s="31">
        <f t="shared" si="104"/>
        <v>7656.25</v>
      </c>
      <c r="O1219" s="31">
        <f t="shared" si="105"/>
        <v>1.0488013698630136</v>
      </c>
      <c r="P1219" s="31">
        <f t="shared" si="106"/>
        <v>0.62928082191780821</v>
      </c>
    </row>
    <row r="1220" spans="12:16" ht="15" hidden="1" customHeight="1">
      <c r="L1220" s="30">
        <f t="shared" si="102"/>
        <v>46578</v>
      </c>
      <c r="M1220" s="31">
        <f t="shared" si="103"/>
        <v>0</v>
      </c>
      <c r="N1220" s="31">
        <f t="shared" si="104"/>
        <v>7656.25</v>
      </c>
      <c r="O1220" s="31">
        <f t="shared" si="105"/>
        <v>1.0488013698630136</v>
      </c>
      <c r="P1220" s="31">
        <f t="shared" si="106"/>
        <v>0.62928082191780821</v>
      </c>
    </row>
    <row r="1221" spans="12:16" ht="15" hidden="1" customHeight="1">
      <c r="L1221" s="30">
        <f t="shared" si="102"/>
        <v>46579</v>
      </c>
      <c r="M1221" s="31">
        <f t="shared" si="103"/>
        <v>0</v>
      </c>
      <c r="N1221" s="31">
        <f t="shared" si="104"/>
        <v>7656.25</v>
      </c>
      <c r="O1221" s="31">
        <f t="shared" si="105"/>
        <v>1.0488013698630136</v>
      </c>
      <c r="P1221" s="31">
        <f t="shared" si="106"/>
        <v>0.62928082191780821</v>
      </c>
    </row>
    <row r="1222" spans="12:16" ht="15" hidden="1" customHeight="1">
      <c r="L1222" s="30">
        <f t="shared" si="102"/>
        <v>46580</v>
      </c>
      <c r="M1222" s="31">
        <f t="shared" si="103"/>
        <v>0</v>
      </c>
      <c r="N1222" s="31">
        <f t="shared" si="104"/>
        <v>7656.25</v>
      </c>
      <c r="O1222" s="31">
        <f t="shared" si="105"/>
        <v>1.0488013698630136</v>
      </c>
      <c r="P1222" s="31">
        <f t="shared" si="106"/>
        <v>0.62928082191780821</v>
      </c>
    </row>
    <row r="1223" spans="12:16" ht="15" hidden="1" customHeight="1">
      <c r="L1223" s="30">
        <f t="shared" si="102"/>
        <v>46581</v>
      </c>
      <c r="M1223" s="31">
        <f t="shared" si="103"/>
        <v>0</v>
      </c>
      <c r="N1223" s="31">
        <f t="shared" si="104"/>
        <v>7656.25</v>
      </c>
      <c r="O1223" s="31">
        <f t="shared" si="105"/>
        <v>1.0488013698630136</v>
      </c>
      <c r="P1223" s="31">
        <f t="shared" si="106"/>
        <v>0.62928082191780821</v>
      </c>
    </row>
    <row r="1224" spans="12:16" ht="15" hidden="1" customHeight="1">
      <c r="L1224" s="30">
        <f t="shared" si="102"/>
        <v>46582</v>
      </c>
      <c r="M1224" s="31">
        <f t="shared" si="103"/>
        <v>0</v>
      </c>
      <c r="N1224" s="31">
        <f t="shared" si="104"/>
        <v>7656.25</v>
      </c>
      <c r="O1224" s="31">
        <f t="shared" si="105"/>
        <v>1.0488013698630136</v>
      </c>
      <c r="P1224" s="31">
        <f t="shared" si="106"/>
        <v>0.62928082191780821</v>
      </c>
    </row>
    <row r="1225" spans="12:16" ht="15" hidden="1" customHeight="1">
      <c r="L1225" s="30">
        <f t="shared" si="102"/>
        <v>46583</v>
      </c>
      <c r="M1225" s="31">
        <f t="shared" si="103"/>
        <v>0</v>
      </c>
      <c r="N1225" s="31">
        <f t="shared" si="104"/>
        <v>7656.25</v>
      </c>
      <c r="O1225" s="31">
        <f t="shared" si="105"/>
        <v>1.0488013698630136</v>
      </c>
      <c r="P1225" s="31">
        <f t="shared" si="106"/>
        <v>0.62928082191780821</v>
      </c>
    </row>
    <row r="1226" spans="12:16" ht="15" hidden="1" customHeight="1">
      <c r="L1226" s="30">
        <f t="shared" si="102"/>
        <v>46584</v>
      </c>
      <c r="M1226" s="31">
        <f t="shared" si="103"/>
        <v>0</v>
      </c>
      <c r="N1226" s="31">
        <f t="shared" si="104"/>
        <v>7656.25</v>
      </c>
      <c r="O1226" s="31">
        <f t="shared" si="105"/>
        <v>1.0488013698630136</v>
      </c>
      <c r="P1226" s="31">
        <f t="shared" si="106"/>
        <v>0.62928082191780821</v>
      </c>
    </row>
    <row r="1227" spans="12:16" ht="15" hidden="1" customHeight="1">
      <c r="L1227" s="30">
        <f t="shared" si="102"/>
        <v>46585</v>
      </c>
      <c r="M1227" s="31">
        <f t="shared" si="103"/>
        <v>0</v>
      </c>
      <c r="N1227" s="31">
        <f t="shared" si="104"/>
        <v>7656.25</v>
      </c>
      <c r="O1227" s="31">
        <f t="shared" si="105"/>
        <v>1.0488013698630136</v>
      </c>
      <c r="P1227" s="31">
        <f t="shared" si="106"/>
        <v>0.62928082191780821</v>
      </c>
    </row>
    <row r="1228" spans="12:16" ht="15" hidden="1" customHeight="1">
      <c r="L1228" s="30">
        <f t="shared" si="102"/>
        <v>46586</v>
      </c>
      <c r="M1228" s="31">
        <f t="shared" si="103"/>
        <v>0</v>
      </c>
      <c r="N1228" s="31">
        <f t="shared" si="104"/>
        <v>7656.25</v>
      </c>
      <c r="O1228" s="31">
        <f t="shared" si="105"/>
        <v>1.0488013698630136</v>
      </c>
      <c r="P1228" s="31">
        <f t="shared" si="106"/>
        <v>0.62928082191780821</v>
      </c>
    </row>
    <row r="1229" spans="12:16" ht="15" hidden="1" customHeight="1">
      <c r="L1229" s="30">
        <f t="shared" si="102"/>
        <v>46587</v>
      </c>
      <c r="M1229" s="31">
        <f t="shared" si="103"/>
        <v>0</v>
      </c>
      <c r="N1229" s="31">
        <f t="shared" si="104"/>
        <v>7656.25</v>
      </c>
      <c r="O1229" s="31">
        <f t="shared" si="105"/>
        <v>1.0488013698630136</v>
      </c>
      <c r="P1229" s="31">
        <f t="shared" si="106"/>
        <v>0.62928082191780821</v>
      </c>
    </row>
    <row r="1230" spans="12:16" ht="15" hidden="1" customHeight="1">
      <c r="L1230" s="30">
        <f t="shared" si="102"/>
        <v>46588</v>
      </c>
      <c r="M1230" s="31">
        <f t="shared" si="103"/>
        <v>0</v>
      </c>
      <c r="N1230" s="31">
        <f t="shared" si="104"/>
        <v>7656.25</v>
      </c>
      <c r="O1230" s="31">
        <f t="shared" si="105"/>
        <v>1.0488013698630136</v>
      </c>
      <c r="P1230" s="31">
        <f t="shared" si="106"/>
        <v>0.62928082191780821</v>
      </c>
    </row>
    <row r="1231" spans="12:16" ht="15" hidden="1" customHeight="1">
      <c r="L1231" s="30">
        <f t="shared" si="102"/>
        <v>46589</v>
      </c>
      <c r="M1231" s="31">
        <f t="shared" si="103"/>
        <v>0</v>
      </c>
      <c r="N1231" s="31">
        <f t="shared" si="104"/>
        <v>7656.25</v>
      </c>
      <c r="O1231" s="31">
        <f t="shared" si="105"/>
        <v>1.0488013698630136</v>
      </c>
      <c r="P1231" s="31">
        <f t="shared" si="106"/>
        <v>0.62928082191780821</v>
      </c>
    </row>
    <row r="1232" spans="12:16" ht="15" hidden="1" customHeight="1">
      <c r="L1232" s="30">
        <f t="shared" si="102"/>
        <v>46590</v>
      </c>
      <c r="M1232" s="31">
        <f t="shared" si="103"/>
        <v>0</v>
      </c>
      <c r="N1232" s="31">
        <f t="shared" si="104"/>
        <v>7656.25</v>
      </c>
      <c r="O1232" s="31">
        <f t="shared" si="105"/>
        <v>1.0488013698630136</v>
      </c>
      <c r="P1232" s="31">
        <f t="shared" si="106"/>
        <v>0.62928082191780821</v>
      </c>
    </row>
    <row r="1233" spans="12:16" ht="15" hidden="1" customHeight="1">
      <c r="L1233" s="30">
        <f t="shared" si="102"/>
        <v>46591</v>
      </c>
      <c r="M1233" s="31">
        <f t="shared" si="103"/>
        <v>0</v>
      </c>
      <c r="N1233" s="31">
        <f t="shared" si="104"/>
        <v>7656.25</v>
      </c>
      <c r="O1233" s="31">
        <f t="shared" si="105"/>
        <v>1.0488013698630136</v>
      </c>
      <c r="P1233" s="31">
        <f t="shared" si="106"/>
        <v>0.62928082191780821</v>
      </c>
    </row>
    <row r="1234" spans="12:16" ht="15" hidden="1" customHeight="1">
      <c r="L1234" s="30">
        <f t="shared" si="102"/>
        <v>46592</v>
      </c>
      <c r="M1234" s="31">
        <f t="shared" si="103"/>
        <v>0</v>
      </c>
      <c r="N1234" s="31">
        <f t="shared" si="104"/>
        <v>7656.25</v>
      </c>
      <c r="O1234" s="31">
        <f t="shared" si="105"/>
        <v>1.0488013698630136</v>
      </c>
      <c r="P1234" s="31">
        <f t="shared" si="106"/>
        <v>0.62928082191780821</v>
      </c>
    </row>
    <row r="1235" spans="12:16" ht="15" hidden="1" customHeight="1">
      <c r="L1235" s="30">
        <f t="shared" si="102"/>
        <v>46593</v>
      </c>
      <c r="M1235" s="31">
        <f t="shared" si="103"/>
        <v>0</v>
      </c>
      <c r="N1235" s="31">
        <f t="shared" si="104"/>
        <v>7656.25</v>
      </c>
      <c r="O1235" s="31">
        <f t="shared" si="105"/>
        <v>1.0488013698630136</v>
      </c>
      <c r="P1235" s="31">
        <f t="shared" si="106"/>
        <v>0.62928082191780821</v>
      </c>
    </row>
    <row r="1236" spans="12:16" ht="15" hidden="1" customHeight="1">
      <c r="L1236" s="30">
        <f t="shared" si="102"/>
        <v>46594</v>
      </c>
      <c r="M1236" s="31">
        <f t="shared" si="103"/>
        <v>0</v>
      </c>
      <c r="N1236" s="31">
        <f t="shared" si="104"/>
        <v>7656.25</v>
      </c>
      <c r="O1236" s="31">
        <f t="shared" si="105"/>
        <v>1.0488013698630136</v>
      </c>
      <c r="P1236" s="31">
        <f t="shared" si="106"/>
        <v>0.62928082191780821</v>
      </c>
    </row>
    <row r="1237" spans="12:16" ht="15" hidden="1" customHeight="1">
      <c r="L1237" s="30">
        <f t="shared" si="102"/>
        <v>46595</v>
      </c>
      <c r="M1237" s="31">
        <f t="shared" si="103"/>
        <v>0</v>
      </c>
      <c r="N1237" s="31">
        <f t="shared" si="104"/>
        <v>7656.25</v>
      </c>
      <c r="O1237" s="31">
        <f t="shared" si="105"/>
        <v>1.0488013698630136</v>
      </c>
      <c r="P1237" s="31">
        <f t="shared" si="106"/>
        <v>0.62928082191780821</v>
      </c>
    </row>
    <row r="1238" spans="12:16" ht="15" hidden="1" customHeight="1">
      <c r="L1238" s="30">
        <f t="shared" si="102"/>
        <v>46596</v>
      </c>
      <c r="M1238" s="31">
        <f t="shared" si="103"/>
        <v>0</v>
      </c>
      <c r="N1238" s="31">
        <f t="shared" si="104"/>
        <v>7656.25</v>
      </c>
      <c r="O1238" s="31">
        <f t="shared" si="105"/>
        <v>1.0488013698630136</v>
      </c>
      <c r="P1238" s="31">
        <f t="shared" si="106"/>
        <v>0.62928082191780821</v>
      </c>
    </row>
    <row r="1239" spans="12:16" ht="15" hidden="1" customHeight="1">
      <c r="L1239" s="30">
        <f t="shared" si="102"/>
        <v>46597</v>
      </c>
      <c r="M1239" s="31">
        <f t="shared" si="103"/>
        <v>0</v>
      </c>
      <c r="N1239" s="31">
        <f t="shared" si="104"/>
        <v>7656.25</v>
      </c>
      <c r="O1239" s="31">
        <f t="shared" si="105"/>
        <v>1.0488013698630136</v>
      </c>
      <c r="P1239" s="31">
        <f t="shared" si="106"/>
        <v>0.62928082191780821</v>
      </c>
    </row>
    <row r="1240" spans="12:16" ht="15" hidden="1" customHeight="1">
      <c r="L1240" s="30">
        <f t="shared" ref="L1240:L1303" si="107">IFERROR(IF(MAX(L1239+1,Дата_получения_Займа+1)&gt;Дата_погашения_Займа,"-",MAX(L1239+1,Дата_получения_Займа+1)),"-")</f>
        <v>46598</v>
      </c>
      <c r="M1240" s="31">
        <f t="shared" ref="M1240:M1303" si="108">IFERROR(VLOOKUP(L1240,$B$24:$E$52,4,FALSE),0)</f>
        <v>0</v>
      </c>
      <c r="N1240" s="31">
        <f t="shared" ref="N1240:N1303" si="109">IF(ISNUMBER(N1239),N1239-M1240,$E$13)</f>
        <v>7656.25</v>
      </c>
      <c r="O1240" s="31">
        <f t="shared" ref="O1240:O1303" si="110">IFERROR(IF(ISNUMBER(N1239),N1239,$E$13)*IF(L1240&gt;=$J$14,$E$18,$E$17)/IF(MOD(YEAR(L1240),4),365,366)*IF(ISBLANK(L1239),L1240-$E$15,L1240-L1239),0)</f>
        <v>1.0488013698630136</v>
      </c>
      <c r="P1240" s="31">
        <f t="shared" ref="P1240:P1303" si="111">IFERROR(IF(ISNUMBER(N1239),N1239,$E$13)*3%/IF(MOD(YEAR(L1240),4),365,366)*IF(ISBLANK(L1239),(L1240-$E$15),L1240-L1239),0)</f>
        <v>0.62928082191780821</v>
      </c>
    </row>
    <row r="1241" spans="12:16" ht="15" hidden="1" customHeight="1">
      <c r="L1241" s="30">
        <f t="shared" si="107"/>
        <v>46599</v>
      </c>
      <c r="M1241" s="31">
        <f t="shared" si="108"/>
        <v>0</v>
      </c>
      <c r="N1241" s="31">
        <f t="shared" si="109"/>
        <v>7656.25</v>
      </c>
      <c r="O1241" s="31">
        <f t="shared" si="110"/>
        <v>1.0488013698630136</v>
      </c>
      <c r="P1241" s="31">
        <f t="shared" si="111"/>
        <v>0.62928082191780821</v>
      </c>
    </row>
    <row r="1242" spans="12:16" ht="15" hidden="1" customHeight="1">
      <c r="L1242" s="30">
        <f t="shared" si="107"/>
        <v>46600</v>
      </c>
      <c r="M1242" s="31">
        <f t="shared" si="108"/>
        <v>0</v>
      </c>
      <c r="N1242" s="31">
        <f t="shared" si="109"/>
        <v>7656.25</v>
      </c>
      <c r="O1242" s="31">
        <f t="shared" si="110"/>
        <v>1.0488013698630136</v>
      </c>
      <c r="P1242" s="31">
        <f t="shared" si="111"/>
        <v>0.62928082191780821</v>
      </c>
    </row>
    <row r="1243" spans="12:16" ht="15" hidden="1" customHeight="1">
      <c r="L1243" s="30">
        <f t="shared" si="107"/>
        <v>46601</v>
      </c>
      <c r="M1243" s="31">
        <f t="shared" si="108"/>
        <v>0</v>
      </c>
      <c r="N1243" s="31">
        <f t="shared" si="109"/>
        <v>7656.25</v>
      </c>
      <c r="O1243" s="31">
        <f t="shared" si="110"/>
        <v>1.0488013698630136</v>
      </c>
      <c r="P1243" s="31">
        <f t="shared" si="111"/>
        <v>0.62928082191780821</v>
      </c>
    </row>
    <row r="1244" spans="12:16" ht="15" hidden="1" customHeight="1">
      <c r="L1244" s="30">
        <f t="shared" si="107"/>
        <v>46602</v>
      </c>
      <c r="M1244" s="31">
        <f t="shared" si="108"/>
        <v>0</v>
      </c>
      <c r="N1244" s="31">
        <f t="shared" si="109"/>
        <v>7656.25</v>
      </c>
      <c r="O1244" s="31">
        <f t="shared" si="110"/>
        <v>1.0488013698630136</v>
      </c>
      <c r="P1244" s="31">
        <f t="shared" si="111"/>
        <v>0.62928082191780821</v>
      </c>
    </row>
    <row r="1245" spans="12:16" ht="15" hidden="1" customHeight="1">
      <c r="L1245" s="30">
        <f t="shared" si="107"/>
        <v>46603</v>
      </c>
      <c r="M1245" s="31">
        <f t="shared" si="108"/>
        <v>0</v>
      </c>
      <c r="N1245" s="31">
        <f t="shared" si="109"/>
        <v>7656.25</v>
      </c>
      <c r="O1245" s="31">
        <f t="shared" si="110"/>
        <v>1.0488013698630136</v>
      </c>
      <c r="P1245" s="31">
        <f t="shared" si="111"/>
        <v>0.62928082191780821</v>
      </c>
    </row>
    <row r="1246" spans="12:16" ht="15" hidden="1" customHeight="1">
      <c r="L1246" s="30">
        <f t="shared" si="107"/>
        <v>46604</v>
      </c>
      <c r="M1246" s="31">
        <f t="shared" si="108"/>
        <v>0</v>
      </c>
      <c r="N1246" s="31">
        <f t="shared" si="109"/>
        <v>7656.25</v>
      </c>
      <c r="O1246" s="31">
        <f t="shared" si="110"/>
        <v>1.0488013698630136</v>
      </c>
      <c r="P1246" s="31">
        <f t="shared" si="111"/>
        <v>0.62928082191780821</v>
      </c>
    </row>
    <row r="1247" spans="12:16" ht="15" hidden="1" customHeight="1">
      <c r="L1247" s="30">
        <f t="shared" si="107"/>
        <v>46605</v>
      </c>
      <c r="M1247" s="31">
        <f t="shared" si="108"/>
        <v>0</v>
      </c>
      <c r="N1247" s="31">
        <f t="shared" si="109"/>
        <v>7656.25</v>
      </c>
      <c r="O1247" s="31">
        <f t="shared" si="110"/>
        <v>1.0488013698630136</v>
      </c>
      <c r="P1247" s="31">
        <f t="shared" si="111"/>
        <v>0.62928082191780821</v>
      </c>
    </row>
    <row r="1248" spans="12:16" ht="15" hidden="1" customHeight="1">
      <c r="L1248" s="30">
        <f t="shared" si="107"/>
        <v>46606</v>
      </c>
      <c r="M1248" s="31">
        <f t="shared" si="108"/>
        <v>0</v>
      </c>
      <c r="N1248" s="31">
        <f t="shared" si="109"/>
        <v>7656.25</v>
      </c>
      <c r="O1248" s="31">
        <f t="shared" si="110"/>
        <v>1.0488013698630136</v>
      </c>
      <c r="P1248" s="31">
        <f t="shared" si="111"/>
        <v>0.62928082191780821</v>
      </c>
    </row>
    <row r="1249" spans="12:16" ht="15" hidden="1" customHeight="1">
      <c r="L1249" s="30">
        <f t="shared" si="107"/>
        <v>46607</v>
      </c>
      <c r="M1249" s="31">
        <f t="shared" si="108"/>
        <v>0</v>
      </c>
      <c r="N1249" s="31">
        <f t="shared" si="109"/>
        <v>7656.25</v>
      </c>
      <c r="O1249" s="31">
        <f t="shared" si="110"/>
        <v>1.0488013698630136</v>
      </c>
      <c r="P1249" s="31">
        <f t="shared" si="111"/>
        <v>0.62928082191780821</v>
      </c>
    </row>
    <row r="1250" spans="12:16" ht="15" hidden="1" customHeight="1">
      <c r="L1250" s="30">
        <f t="shared" si="107"/>
        <v>46608</v>
      </c>
      <c r="M1250" s="31">
        <f t="shared" si="108"/>
        <v>0</v>
      </c>
      <c r="N1250" s="31">
        <f t="shared" si="109"/>
        <v>7656.25</v>
      </c>
      <c r="O1250" s="31">
        <f t="shared" si="110"/>
        <v>1.0488013698630136</v>
      </c>
      <c r="P1250" s="31">
        <f t="shared" si="111"/>
        <v>0.62928082191780821</v>
      </c>
    </row>
    <row r="1251" spans="12:16" ht="15" hidden="1" customHeight="1">
      <c r="L1251" s="30">
        <f t="shared" si="107"/>
        <v>46609</v>
      </c>
      <c r="M1251" s="31">
        <f t="shared" si="108"/>
        <v>0</v>
      </c>
      <c r="N1251" s="31">
        <f t="shared" si="109"/>
        <v>7656.25</v>
      </c>
      <c r="O1251" s="31">
        <f t="shared" si="110"/>
        <v>1.0488013698630136</v>
      </c>
      <c r="P1251" s="31">
        <f t="shared" si="111"/>
        <v>0.62928082191780821</v>
      </c>
    </row>
    <row r="1252" spans="12:16" ht="15" hidden="1" customHeight="1">
      <c r="L1252" s="30">
        <f t="shared" si="107"/>
        <v>46610</v>
      </c>
      <c r="M1252" s="31">
        <f t="shared" si="108"/>
        <v>0</v>
      </c>
      <c r="N1252" s="31">
        <f t="shared" si="109"/>
        <v>7656.25</v>
      </c>
      <c r="O1252" s="31">
        <f t="shared" si="110"/>
        <v>1.0488013698630136</v>
      </c>
      <c r="P1252" s="31">
        <f t="shared" si="111"/>
        <v>0.62928082191780821</v>
      </c>
    </row>
    <row r="1253" spans="12:16" ht="15" hidden="1" customHeight="1">
      <c r="L1253" s="30">
        <f t="shared" si="107"/>
        <v>46611</v>
      </c>
      <c r="M1253" s="31">
        <f t="shared" si="108"/>
        <v>0</v>
      </c>
      <c r="N1253" s="31">
        <f t="shared" si="109"/>
        <v>7656.25</v>
      </c>
      <c r="O1253" s="31">
        <f t="shared" si="110"/>
        <v>1.0488013698630136</v>
      </c>
      <c r="P1253" s="31">
        <f t="shared" si="111"/>
        <v>0.62928082191780821</v>
      </c>
    </row>
    <row r="1254" spans="12:16" ht="15" hidden="1" customHeight="1">
      <c r="L1254" s="30">
        <f t="shared" si="107"/>
        <v>46612</v>
      </c>
      <c r="M1254" s="31">
        <f t="shared" si="108"/>
        <v>0</v>
      </c>
      <c r="N1254" s="31">
        <f t="shared" si="109"/>
        <v>7656.25</v>
      </c>
      <c r="O1254" s="31">
        <f t="shared" si="110"/>
        <v>1.0488013698630136</v>
      </c>
      <c r="P1254" s="31">
        <f t="shared" si="111"/>
        <v>0.62928082191780821</v>
      </c>
    </row>
    <row r="1255" spans="12:16" ht="15" hidden="1" customHeight="1">
      <c r="L1255" s="30">
        <f t="shared" si="107"/>
        <v>46613</v>
      </c>
      <c r="M1255" s="31">
        <f t="shared" si="108"/>
        <v>0</v>
      </c>
      <c r="N1255" s="31">
        <f t="shared" si="109"/>
        <v>7656.25</v>
      </c>
      <c r="O1255" s="31">
        <f t="shared" si="110"/>
        <v>1.0488013698630136</v>
      </c>
      <c r="P1255" s="31">
        <f t="shared" si="111"/>
        <v>0.62928082191780821</v>
      </c>
    </row>
    <row r="1256" spans="12:16" ht="15" hidden="1" customHeight="1">
      <c r="L1256" s="30">
        <f t="shared" si="107"/>
        <v>46614</v>
      </c>
      <c r="M1256" s="31">
        <f t="shared" si="108"/>
        <v>0</v>
      </c>
      <c r="N1256" s="31">
        <f t="shared" si="109"/>
        <v>7656.25</v>
      </c>
      <c r="O1256" s="31">
        <f t="shared" si="110"/>
        <v>1.0488013698630136</v>
      </c>
      <c r="P1256" s="31">
        <f t="shared" si="111"/>
        <v>0.62928082191780821</v>
      </c>
    </row>
    <row r="1257" spans="12:16" ht="15" hidden="1" customHeight="1">
      <c r="L1257" s="30">
        <f t="shared" si="107"/>
        <v>46615</v>
      </c>
      <c r="M1257" s="31">
        <f t="shared" si="108"/>
        <v>0</v>
      </c>
      <c r="N1257" s="31">
        <f t="shared" si="109"/>
        <v>7656.25</v>
      </c>
      <c r="O1257" s="31">
        <f t="shared" si="110"/>
        <v>1.0488013698630136</v>
      </c>
      <c r="P1257" s="31">
        <f t="shared" si="111"/>
        <v>0.62928082191780821</v>
      </c>
    </row>
    <row r="1258" spans="12:16" ht="15" hidden="1" customHeight="1">
      <c r="L1258" s="30">
        <f t="shared" si="107"/>
        <v>46616</v>
      </c>
      <c r="M1258" s="31">
        <f t="shared" si="108"/>
        <v>0</v>
      </c>
      <c r="N1258" s="31">
        <f t="shared" si="109"/>
        <v>7656.25</v>
      </c>
      <c r="O1258" s="31">
        <f t="shared" si="110"/>
        <v>1.0488013698630136</v>
      </c>
      <c r="P1258" s="31">
        <f t="shared" si="111"/>
        <v>0.62928082191780821</v>
      </c>
    </row>
    <row r="1259" spans="12:16" ht="15" hidden="1" customHeight="1">
      <c r="L1259" s="30">
        <f t="shared" si="107"/>
        <v>46617</v>
      </c>
      <c r="M1259" s="31">
        <f t="shared" si="108"/>
        <v>0</v>
      </c>
      <c r="N1259" s="31">
        <f t="shared" si="109"/>
        <v>7656.25</v>
      </c>
      <c r="O1259" s="31">
        <f t="shared" si="110"/>
        <v>1.0488013698630136</v>
      </c>
      <c r="P1259" s="31">
        <f t="shared" si="111"/>
        <v>0.62928082191780821</v>
      </c>
    </row>
    <row r="1260" spans="12:16" ht="15" hidden="1" customHeight="1">
      <c r="L1260" s="30">
        <f t="shared" si="107"/>
        <v>46618</v>
      </c>
      <c r="M1260" s="31">
        <f t="shared" si="108"/>
        <v>0</v>
      </c>
      <c r="N1260" s="31">
        <f t="shared" si="109"/>
        <v>7656.25</v>
      </c>
      <c r="O1260" s="31">
        <f t="shared" si="110"/>
        <v>1.0488013698630136</v>
      </c>
      <c r="P1260" s="31">
        <f t="shared" si="111"/>
        <v>0.62928082191780821</v>
      </c>
    </row>
    <row r="1261" spans="12:16" ht="15" hidden="1" customHeight="1">
      <c r="L1261" s="30">
        <f t="shared" si="107"/>
        <v>46619</v>
      </c>
      <c r="M1261" s="31">
        <f t="shared" si="108"/>
        <v>0</v>
      </c>
      <c r="N1261" s="31">
        <f t="shared" si="109"/>
        <v>7656.25</v>
      </c>
      <c r="O1261" s="31">
        <f t="shared" si="110"/>
        <v>1.0488013698630136</v>
      </c>
      <c r="P1261" s="31">
        <f t="shared" si="111"/>
        <v>0.62928082191780821</v>
      </c>
    </row>
    <row r="1262" spans="12:16" ht="15" hidden="1" customHeight="1">
      <c r="L1262" s="30">
        <f t="shared" si="107"/>
        <v>46620</v>
      </c>
      <c r="M1262" s="31">
        <f t="shared" si="108"/>
        <v>0</v>
      </c>
      <c r="N1262" s="31">
        <f t="shared" si="109"/>
        <v>7656.25</v>
      </c>
      <c r="O1262" s="31">
        <f t="shared" si="110"/>
        <v>1.0488013698630136</v>
      </c>
      <c r="P1262" s="31">
        <f t="shared" si="111"/>
        <v>0.62928082191780821</v>
      </c>
    </row>
    <row r="1263" spans="12:16" ht="15" hidden="1" customHeight="1">
      <c r="L1263" s="30">
        <f t="shared" si="107"/>
        <v>46621</v>
      </c>
      <c r="M1263" s="31">
        <f t="shared" si="108"/>
        <v>0</v>
      </c>
      <c r="N1263" s="31">
        <f t="shared" si="109"/>
        <v>7656.25</v>
      </c>
      <c r="O1263" s="31">
        <f t="shared" si="110"/>
        <v>1.0488013698630136</v>
      </c>
      <c r="P1263" s="31">
        <f t="shared" si="111"/>
        <v>0.62928082191780821</v>
      </c>
    </row>
    <row r="1264" spans="12:16" ht="15" hidden="1" customHeight="1">
      <c r="L1264" s="30">
        <f t="shared" si="107"/>
        <v>46622</v>
      </c>
      <c r="M1264" s="31">
        <f t="shared" si="108"/>
        <v>0</v>
      </c>
      <c r="N1264" s="31">
        <f t="shared" si="109"/>
        <v>7656.25</v>
      </c>
      <c r="O1264" s="31">
        <f t="shared" si="110"/>
        <v>1.0488013698630136</v>
      </c>
      <c r="P1264" s="31">
        <f t="shared" si="111"/>
        <v>0.62928082191780821</v>
      </c>
    </row>
    <row r="1265" spans="12:16" ht="15" hidden="1" customHeight="1">
      <c r="L1265" s="30">
        <f t="shared" si="107"/>
        <v>46623</v>
      </c>
      <c r="M1265" s="31">
        <f t="shared" si="108"/>
        <v>0</v>
      </c>
      <c r="N1265" s="31">
        <f t="shared" si="109"/>
        <v>7656.25</v>
      </c>
      <c r="O1265" s="31">
        <f t="shared" si="110"/>
        <v>1.0488013698630136</v>
      </c>
      <c r="P1265" s="31">
        <f t="shared" si="111"/>
        <v>0.62928082191780821</v>
      </c>
    </row>
    <row r="1266" spans="12:16" ht="15" hidden="1" customHeight="1">
      <c r="L1266" s="30">
        <f t="shared" si="107"/>
        <v>46624</v>
      </c>
      <c r="M1266" s="31">
        <f t="shared" si="108"/>
        <v>0</v>
      </c>
      <c r="N1266" s="31">
        <f t="shared" si="109"/>
        <v>7656.25</v>
      </c>
      <c r="O1266" s="31">
        <f t="shared" si="110"/>
        <v>1.0488013698630136</v>
      </c>
      <c r="P1266" s="31">
        <f t="shared" si="111"/>
        <v>0.62928082191780821</v>
      </c>
    </row>
    <row r="1267" spans="12:16" ht="15" hidden="1" customHeight="1">
      <c r="L1267" s="30">
        <f t="shared" si="107"/>
        <v>46625</v>
      </c>
      <c r="M1267" s="31">
        <f t="shared" si="108"/>
        <v>0</v>
      </c>
      <c r="N1267" s="31">
        <f t="shared" si="109"/>
        <v>7656.25</v>
      </c>
      <c r="O1267" s="31">
        <f t="shared" si="110"/>
        <v>1.0488013698630136</v>
      </c>
      <c r="P1267" s="31">
        <f t="shared" si="111"/>
        <v>0.62928082191780821</v>
      </c>
    </row>
    <row r="1268" spans="12:16" ht="15" hidden="1" customHeight="1">
      <c r="L1268" s="30">
        <f t="shared" si="107"/>
        <v>46626</v>
      </c>
      <c r="M1268" s="31">
        <f t="shared" si="108"/>
        <v>0</v>
      </c>
      <c r="N1268" s="31">
        <f t="shared" si="109"/>
        <v>7656.25</v>
      </c>
      <c r="O1268" s="31">
        <f t="shared" si="110"/>
        <v>1.0488013698630136</v>
      </c>
      <c r="P1268" s="31">
        <f t="shared" si="111"/>
        <v>0.62928082191780821</v>
      </c>
    </row>
    <row r="1269" spans="12:16" ht="15" hidden="1" customHeight="1">
      <c r="L1269" s="30">
        <f t="shared" si="107"/>
        <v>46627</v>
      </c>
      <c r="M1269" s="31">
        <f t="shared" si="108"/>
        <v>0</v>
      </c>
      <c r="N1269" s="31">
        <f t="shared" si="109"/>
        <v>7656.25</v>
      </c>
      <c r="O1269" s="31">
        <f t="shared" si="110"/>
        <v>1.0488013698630136</v>
      </c>
      <c r="P1269" s="31">
        <f t="shared" si="111"/>
        <v>0.62928082191780821</v>
      </c>
    </row>
    <row r="1270" spans="12:16" ht="15" hidden="1" customHeight="1">
      <c r="L1270" s="30">
        <f t="shared" si="107"/>
        <v>46628</v>
      </c>
      <c r="M1270" s="31">
        <f t="shared" si="108"/>
        <v>0</v>
      </c>
      <c r="N1270" s="31">
        <f t="shared" si="109"/>
        <v>7656.25</v>
      </c>
      <c r="O1270" s="31">
        <f t="shared" si="110"/>
        <v>1.0488013698630136</v>
      </c>
      <c r="P1270" s="31">
        <f t="shared" si="111"/>
        <v>0.62928082191780821</v>
      </c>
    </row>
    <row r="1271" spans="12:16" ht="15" hidden="1" customHeight="1">
      <c r="L1271" s="30">
        <f t="shared" si="107"/>
        <v>46629</v>
      </c>
      <c r="M1271" s="31">
        <f t="shared" si="108"/>
        <v>0</v>
      </c>
      <c r="N1271" s="31">
        <f t="shared" si="109"/>
        <v>7656.25</v>
      </c>
      <c r="O1271" s="31">
        <f t="shared" si="110"/>
        <v>1.0488013698630136</v>
      </c>
      <c r="P1271" s="31">
        <f t="shared" si="111"/>
        <v>0.62928082191780821</v>
      </c>
    </row>
    <row r="1272" spans="12:16" ht="15" hidden="1" customHeight="1">
      <c r="L1272" s="30">
        <f t="shared" si="107"/>
        <v>46630</v>
      </c>
      <c r="M1272" s="31">
        <f t="shared" si="108"/>
        <v>0</v>
      </c>
      <c r="N1272" s="31">
        <f t="shared" si="109"/>
        <v>7656.25</v>
      </c>
      <c r="O1272" s="31">
        <f t="shared" si="110"/>
        <v>1.0488013698630136</v>
      </c>
      <c r="P1272" s="31">
        <f t="shared" si="111"/>
        <v>0.62928082191780821</v>
      </c>
    </row>
    <row r="1273" spans="12:16" ht="15" hidden="1" customHeight="1">
      <c r="L1273" s="30">
        <f t="shared" si="107"/>
        <v>46631</v>
      </c>
      <c r="M1273" s="31">
        <f t="shared" si="108"/>
        <v>0</v>
      </c>
      <c r="N1273" s="31">
        <f t="shared" si="109"/>
        <v>7656.25</v>
      </c>
      <c r="O1273" s="31">
        <f t="shared" si="110"/>
        <v>1.0488013698630136</v>
      </c>
      <c r="P1273" s="31">
        <f t="shared" si="111"/>
        <v>0.62928082191780821</v>
      </c>
    </row>
    <row r="1274" spans="12:16" ht="15" hidden="1" customHeight="1">
      <c r="L1274" s="30">
        <f t="shared" si="107"/>
        <v>46632</v>
      </c>
      <c r="M1274" s="31">
        <f t="shared" si="108"/>
        <v>0</v>
      </c>
      <c r="N1274" s="31">
        <f t="shared" si="109"/>
        <v>7656.25</v>
      </c>
      <c r="O1274" s="31">
        <f t="shared" si="110"/>
        <v>1.0488013698630136</v>
      </c>
      <c r="P1274" s="31">
        <f t="shared" si="111"/>
        <v>0.62928082191780821</v>
      </c>
    </row>
    <row r="1275" spans="12:16" ht="15" hidden="1" customHeight="1">
      <c r="L1275" s="30">
        <f t="shared" si="107"/>
        <v>46633</v>
      </c>
      <c r="M1275" s="31">
        <f t="shared" si="108"/>
        <v>0</v>
      </c>
      <c r="N1275" s="31">
        <f t="shared" si="109"/>
        <v>7656.25</v>
      </c>
      <c r="O1275" s="31">
        <f t="shared" si="110"/>
        <v>1.0488013698630136</v>
      </c>
      <c r="P1275" s="31">
        <f t="shared" si="111"/>
        <v>0.62928082191780821</v>
      </c>
    </row>
    <row r="1276" spans="12:16" ht="15" hidden="1" customHeight="1">
      <c r="L1276" s="30">
        <f t="shared" si="107"/>
        <v>46634</v>
      </c>
      <c r="M1276" s="31">
        <f t="shared" si="108"/>
        <v>0</v>
      </c>
      <c r="N1276" s="31">
        <f t="shared" si="109"/>
        <v>7656.25</v>
      </c>
      <c r="O1276" s="31">
        <f t="shared" si="110"/>
        <v>1.0488013698630136</v>
      </c>
      <c r="P1276" s="31">
        <f t="shared" si="111"/>
        <v>0.62928082191780821</v>
      </c>
    </row>
    <row r="1277" spans="12:16" ht="15" hidden="1" customHeight="1">
      <c r="L1277" s="30">
        <f t="shared" si="107"/>
        <v>46635</v>
      </c>
      <c r="M1277" s="31">
        <f t="shared" si="108"/>
        <v>0</v>
      </c>
      <c r="N1277" s="31">
        <f t="shared" si="109"/>
        <v>7656.25</v>
      </c>
      <c r="O1277" s="31">
        <f t="shared" si="110"/>
        <v>1.0488013698630136</v>
      </c>
      <c r="P1277" s="31">
        <f t="shared" si="111"/>
        <v>0.62928082191780821</v>
      </c>
    </row>
    <row r="1278" spans="12:16" ht="15" hidden="1" customHeight="1">
      <c r="L1278" s="30">
        <f t="shared" si="107"/>
        <v>46636</v>
      </c>
      <c r="M1278" s="31">
        <f t="shared" si="108"/>
        <v>0</v>
      </c>
      <c r="N1278" s="31">
        <f t="shared" si="109"/>
        <v>7656.25</v>
      </c>
      <c r="O1278" s="31">
        <f t="shared" si="110"/>
        <v>1.0488013698630136</v>
      </c>
      <c r="P1278" s="31">
        <f t="shared" si="111"/>
        <v>0.62928082191780821</v>
      </c>
    </row>
    <row r="1279" spans="12:16" ht="15" hidden="1" customHeight="1">
      <c r="L1279" s="30">
        <f t="shared" si="107"/>
        <v>46637</v>
      </c>
      <c r="M1279" s="31">
        <f t="shared" si="108"/>
        <v>0</v>
      </c>
      <c r="N1279" s="31">
        <f t="shared" si="109"/>
        <v>7656.25</v>
      </c>
      <c r="O1279" s="31">
        <f t="shared" si="110"/>
        <v>1.0488013698630136</v>
      </c>
      <c r="P1279" s="31">
        <f t="shared" si="111"/>
        <v>0.62928082191780821</v>
      </c>
    </row>
    <row r="1280" spans="12:16" ht="15" hidden="1" customHeight="1">
      <c r="L1280" s="30">
        <f t="shared" si="107"/>
        <v>46638</v>
      </c>
      <c r="M1280" s="31">
        <f t="shared" si="108"/>
        <v>0</v>
      </c>
      <c r="N1280" s="31">
        <f t="shared" si="109"/>
        <v>7656.25</v>
      </c>
      <c r="O1280" s="31">
        <f t="shared" si="110"/>
        <v>1.0488013698630136</v>
      </c>
      <c r="P1280" s="31">
        <f t="shared" si="111"/>
        <v>0.62928082191780821</v>
      </c>
    </row>
    <row r="1281" spans="12:16" ht="15" hidden="1" customHeight="1">
      <c r="L1281" s="30">
        <f t="shared" si="107"/>
        <v>46639</v>
      </c>
      <c r="M1281" s="31">
        <f t="shared" si="108"/>
        <v>0</v>
      </c>
      <c r="N1281" s="31">
        <f t="shared" si="109"/>
        <v>7656.25</v>
      </c>
      <c r="O1281" s="31">
        <f t="shared" si="110"/>
        <v>1.0488013698630136</v>
      </c>
      <c r="P1281" s="31">
        <f t="shared" si="111"/>
        <v>0.62928082191780821</v>
      </c>
    </row>
    <row r="1282" spans="12:16" ht="15" hidden="1" customHeight="1">
      <c r="L1282" s="30">
        <f t="shared" si="107"/>
        <v>46640</v>
      </c>
      <c r="M1282" s="31">
        <f t="shared" si="108"/>
        <v>0</v>
      </c>
      <c r="N1282" s="31">
        <f t="shared" si="109"/>
        <v>7656.25</v>
      </c>
      <c r="O1282" s="31">
        <f t="shared" si="110"/>
        <v>1.0488013698630136</v>
      </c>
      <c r="P1282" s="31">
        <f t="shared" si="111"/>
        <v>0.62928082191780821</v>
      </c>
    </row>
    <row r="1283" spans="12:16" ht="15" hidden="1" customHeight="1">
      <c r="L1283" s="30">
        <f t="shared" si="107"/>
        <v>46641</v>
      </c>
      <c r="M1283" s="31">
        <f t="shared" si="108"/>
        <v>0</v>
      </c>
      <c r="N1283" s="31">
        <f t="shared" si="109"/>
        <v>7656.25</v>
      </c>
      <c r="O1283" s="31">
        <f t="shared" si="110"/>
        <v>1.0488013698630136</v>
      </c>
      <c r="P1283" s="31">
        <f t="shared" si="111"/>
        <v>0.62928082191780821</v>
      </c>
    </row>
    <row r="1284" spans="12:16" ht="15" hidden="1" customHeight="1">
      <c r="L1284" s="30">
        <f t="shared" si="107"/>
        <v>46642</v>
      </c>
      <c r="M1284" s="31">
        <f t="shared" si="108"/>
        <v>0</v>
      </c>
      <c r="N1284" s="31">
        <f t="shared" si="109"/>
        <v>7656.25</v>
      </c>
      <c r="O1284" s="31">
        <f t="shared" si="110"/>
        <v>1.0488013698630136</v>
      </c>
      <c r="P1284" s="31">
        <f t="shared" si="111"/>
        <v>0.62928082191780821</v>
      </c>
    </row>
    <row r="1285" spans="12:16" ht="15" hidden="1" customHeight="1">
      <c r="L1285" s="30">
        <f t="shared" si="107"/>
        <v>46643</v>
      </c>
      <c r="M1285" s="31">
        <f t="shared" si="108"/>
        <v>0</v>
      </c>
      <c r="N1285" s="31">
        <f t="shared" si="109"/>
        <v>7656.25</v>
      </c>
      <c r="O1285" s="31">
        <f t="shared" si="110"/>
        <v>1.0488013698630136</v>
      </c>
      <c r="P1285" s="31">
        <f t="shared" si="111"/>
        <v>0.62928082191780821</v>
      </c>
    </row>
    <row r="1286" spans="12:16" ht="15" hidden="1" customHeight="1">
      <c r="L1286" s="30">
        <f t="shared" si="107"/>
        <v>46644</v>
      </c>
      <c r="M1286" s="31">
        <f t="shared" si="108"/>
        <v>0</v>
      </c>
      <c r="N1286" s="31">
        <f t="shared" si="109"/>
        <v>7656.25</v>
      </c>
      <c r="O1286" s="31">
        <f t="shared" si="110"/>
        <v>1.0488013698630136</v>
      </c>
      <c r="P1286" s="31">
        <f t="shared" si="111"/>
        <v>0.62928082191780821</v>
      </c>
    </row>
    <row r="1287" spans="12:16" ht="15" hidden="1" customHeight="1">
      <c r="L1287" s="30">
        <f t="shared" si="107"/>
        <v>46645</v>
      </c>
      <c r="M1287" s="31">
        <f t="shared" si="108"/>
        <v>0</v>
      </c>
      <c r="N1287" s="31">
        <f t="shared" si="109"/>
        <v>7656.25</v>
      </c>
      <c r="O1287" s="31">
        <f t="shared" si="110"/>
        <v>1.0488013698630136</v>
      </c>
      <c r="P1287" s="31">
        <f t="shared" si="111"/>
        <v>0.62928082191780821</v>
      </c>
    </row>
    <row r="1288" spans="12:16" ht="15" hidden="1" customHeight="1">
      <c r="L1288" s="30">
        <f t="shared" si="107"/>
        <v>46646</v>
      </c>
      <c r="M1288" s="31">
        <f t="shared" si="108"/>
        <v>0</v>
      </c>
      <c r="N1288" s="31">
        <f t="shared" si="109"/>
        <v>7656.25</v>
      </c>
      <c r="O1288" s="31">
        <f t="shared" si="110"/>
        <v>1.0488013698630136</v>
      </c>
      <c r="P1288" s="31">
        <f t="shared" si="111"/>
        <v>0.62928082191780821</v>
      </c>
    </row>
    <row r="1289" spans="12:16" ht="15" hidden="1" customHeight="1">
      <c r="L1289" s="30">
        <f t="shared" si="107"/>
        <v>46647</v>
      </c>
      <c r="M1289" s="31">
        <f t="shared" si="108"/>
        <v>0</v>
      </c>
      <c r="N1289" s="31">
        <f t="shared" si="109"/>
        <v>7656.25</v>
      </c>
      <c r="O1289" s="31">
        <f t="shared" si="110"/>
        <v>1.0488013698630136</v>
      </c>
      <c r="P1289" s="31">
        <f t="shared" si="111"/>
        <v>0.62928082191780821</v>
      </c>
    </row>
    <row r="1290" spans="12:16" ht="15" hidden="1" customHeight="1">
      <c r="L1290" s="30">
        <f t="shared" si="107"/>
        <v>46648</v>
      </c>
      <c r="M1290" s="31">
        <f t="shared" si="108"/>
        <v>0</v>
      </c>
      <c r="N1290" s="31">
        <f t="shared" si="109"/>
        <v>7656.25</v>
      </c>
      <c r="O1290" s="31">
        <f t="shared" si="110"/>
        <v>1.0488013698630136</v>
      </c>
      <c r="P1290" s="31">
        <f t="shared" si="111"/>
        <v>0.62928082191780821</v>
      </c>
    </row>
    <row r="1291" spans="12:16" ht="15" hidden="1" customHeight="1">
      <c r="L1291" s="30">
        <f t="shared" si="107"/>
        <v>46649</v>
      </c>
      <c r="M1291" s="31">
        <f t="shared" si="108"/>
        <v>0</v>
      </c>
      <c r="N1291" s="31">
        <f t="shared" si="109"/>
        <v>7656.25</v>
      </c>
      <c r="O1291" s="31">
        <f t="shared" si="110"/>
        <v>1.0488013698630136</v>
      </c>
      <c r="P1291" s="31">
        <f t="shared" si="111"/>
        <v>0.62928082191780821</v>
      </c>
    </row>
    <row r="1292" spans="12:16" ht="15" hidden="1" customHeight="1">
      <c r="L1292" s="30">
        <f t="shared" si="107"/>
        <v>46650</v>
      </c>
      <c r="M1292" s="31">
        <f t="shared" si="108"/>
        <v>0</v>
      </c>
      <c r="N1292" s="31">
        <f t="shared" si="109"/>
        <v>7656.25</v>
      </c>
      <c r="O1292" s="31">
        <f t="shared" si="110"/>
        <v>1.0488013698630136</v>
      </c>
      <c r="P1292" s="31">
        <f t="shared" si="111"/>
        <v>0.62928082191780821</v>
      </c>
    </row>
    <row r="1293" spans="12:16" ht="15" hidden="1" customHeight="1">
      <c r="L1293" s="30">
        <f t="shared" si="107"/>
        <v>46651</v>
      </c>
      <c r="M1293" s="31">
        <f t="shared" si="108"/>
        <v>0</v>
      </c>
      <c r="N1293" s="31">
        <f t="shared" si="109"/>
        <v>7656.25</v>
      </c>
      <c r="O1293" s="31">
        <f t="shared" si="110"/>
        <v>1.0488013698630136</v>
      </c>
      <c r="P1293" s="31">
        <f t="shared" si="111"/>
        <v>0.62928082191780821</v>
      </c>
    </row>
    <row r="1294" spans="12:16" ht="15" hidden="1" customHeight="1">
      <c r="L1294" s="30">
        <f t="shared" si="107"/>
        <v>46652</v>
      </c>
      <c r="M1294" s="31">
        <f t="shared" si="108"/>
        <v>0</v>
      </c>
      <c r="N1294" s="31">
        <f t="shared" si="109"/>
        <v>7656.25</v>
      </c>
      <c r="O1294" s="31">
        <f t="shared" si="110"/>
        <v>1.0488013698630136</v>
      </c>
      <c r="P1294" s="31">
        <f t="shared" si="111"/>
        <v>0.62928082191780821</v>
      </c>
    </row>
    <row r="1295" spans="12:16" ht="15" hidden="1" customHeight="1">
      <c r="L1295" s="30">
        <f t="shared" si="107"/>
        <v>46653</v>
      </c>
      <c r="M1295" s="31">
        <f t="shared" si="108"/>
        <v>0</v>
      </c>
      <c r="N1295" s="31">
        <f t="shared" si="109"/>
        <v>7656.25</v>
      </c>
      <c r="O1295" s="31">
        <f t="shared" si="110"/>
        <v>1.0488013698630136</v>
      </c>
      <c r="P1295" s="31">
        <f t="shared" si="111"/>
        <v>0.62928082191780821</v>
      </c>
    </row>
    <row r="1296" spans="12:16" ht="15" hidden="1" customHeight="1">
      <c r="L1296" s="30">
        <f t="shared" si="107"/>
        <v>46654</v>
      </c>
      <c r="M1296" s="31">
        <f t="shared" si="108"/>
        <v>0</v>
      </c>
      <c r="N1296" s="31">
        <f t="shared" si="109"/>
        <v>7656.25</v>
      </c>
      <c r="O1296" s="31">
        <f t="shared" si="110"/>
        <v>1.0488013698630136</v>
      </c>
      <c r="P1296" s="31">
        <f t="shared" si="111"/>
        <v>0.62928082191780821</v>
      </c>
    </row>
    <row r="1297" spans="12:16" ht="15" hidden="1" customHeight="1">
      <c r="L1297" s="30">
        <f t="shared" si="107"/>
        <v>46655</v>
      </c>
      <c r="M1297" s="31">
        <f t="shared" si="108"/>
        <v>0</v>
      </c>
      <c r="N1297" s="31">
        <f t="shared" si="109"/>
        <v>7656.25</v>
      </c>
      <c r="O1297" s="31">
        <f t="shared" si="110"/>
        <v>1.0488013698630136</v>
      </c>
      <c r="P1297" s="31">
        <f t="shared" si="111"/>
        <v>0.62928082191780821</v>
      </c>
    </row>
    <row r="1298" spans="12:16" ht="15" hidden="1" customHeight="1">
      <c r="L1298" s="30">
        <f t="shared" si="107"/>
        <v>46656</v>
      </c>
      <c r="M1298" s="31">
        <f t="shared" si="108"/>
        <v>0</v>
      </c>
      <c r="N1298" s="31">
        <f t="shared" si="109"/>
        <v>7656.25</v>
      </c>
      <c r="O1298" s="31">
        <f t="shared" si="110"/>
        <v>1.0488013698630136</v>
      </c>
      <c r="P1298" s="31">
        <f t="shared" si="111"/>
        <v>0.62928082191780821</v>
      </c>
    </row>
    <row r="1299" spans="12:16" ht="15" hidden="1" customHeight="1">
      <c r="L1299" s="30">
        <f t="shared" si="107"/>
        <v>46657</v>
      </c>
      <c r="M1299" s="31">
        <f t="shared" si="108"/>
        <v>0</v>
      </c>
      <c r="N1299" s="31">
        <f t="shared" si="109"/>
        <v>7656.25</v>
      </c>
      <c r="O1299" s="31">
        <f t="shared" si="110"/>
        <v>1.0488013698630136</v>
      </c>
      <c r="P1299" s="31">
        <f t="shared" si="111"/>
        <v>0.62928082191780821</v>
      </c>
    </row>
    <row r="1300" spans="12:16" ht="15" hidden="1" customHeight="1">
      <c r="L1300" s="30">
        <f t="shared" si="107"/>
        <v>46658</v>
      </c>
      <c r="M1300" s="31">
        <f t="shared" si="108"/>
        <v>0</v>
      </c>
      <c r="N1300" s="31">
        <f t="shared" si="109"/>
        <v>7656.25</v>
      </c>
      <c r="O1300" s="31">
        <f t="shared" si="110"/>
        <v>1.0488013698630136</v>
      </c>
      <c r="P1300" s="31">
        <f t="shared" si="111"/>
        <v>0.62928082191780821</v>
      </c>
    </row>
    <row r="1301" spans="12:16" ht="15" hidden="1" customHeight="1">
      <c r="L1301" s="30">
        <f t="shared" si="107"/>
        <v>46659</v>
      </c>
      <c r="M1301" s="31">
        <f t="shared" si="108"/>
        <v>0</v>
      </c>
      <c r="N1301" s="31">
        <f t="shared" si="109"/>
        <v>7656.25</v>
      </c>
      <c r="O1301" s="31">
        <f t="shared" si="110"/>
        <v>1.0488013698630136</v>
      </c>
      <c r="P1301" s="31">
        <f t="shared" si="111"/>
        <v>0.62928082191780821</v>
      </c>
    </row>
    <row r="1302" spans="12:16" ht="15" hidden="1" customHeight="1">
      <c r="L1302" s="30">
        <f t="shared" si="107"/>
        <v>46660</v>
      </c>
      <c r="M1302" s="31">
        <f t="shared" si="108"/>
        <v>1093.75</v>
      </c>
      <c r="N1302" s="31">
        <f t="shared" si="109"/>
        <v>6562.5</v>
      </c>
      <c r="O1302" s="31">
        <f t="shared" si="110"/>
        <v>1.0488013698630136</v>
      </c>
      <c r="P1302" s="31">
        <f t="shared" si="111"/>
        <v>0.62928082191780821</v>
      </c>
    </row>
    <row r="1303" spans="12:16" ht="15" hidden="1" customHeight="1">
      <c r="L1303" s="30">
        <f t="shared" si="107"/>
        <v>46661</v>
      </c>
      <c r="M1303" s="31">
        <f t="shared" si="108"/>
        <v>0</v>
      </c>
      <c r="N1303" s="31">
        <f t="shared" si="109"/>
        <v>6562.5</v>
      </c>
      <c r="O1303" s="31">
        <f t="shared" si="110"/>
        <v>0.89897260273972601</v>
      </c>
      <c r="P1303" s="31">
        <f t="shared" si="111"/>
        <v>0.53938356164383561</v>
      </c>
    </row>
    <row r="1304" spans="12:16" ht="15" hidden="1" customHeight="1">
      <c r="L1304" s="30">
        <f t="shared" ref="L1304:L1367" si="112">IFERROR(IF(MAX(L1303+1,Дата_получения_Займа+1)&gt;Дата_погашения_Займа,"-",MAX(L1303+1,Дата_получения_Займа+1)),"-")</f>
        <v>46662</v>
      </c>
      <c r="M1304" s="31">
        <f t="shared" ref="M1304:M1367" si="113">IFERROR(VLOOKUP(L1304,$B$24:$E$52,4,FALSE),0)</f>
        <v>0</v>
      </c>
      <c r="N1304" s="31">
        <f t="shared" ref="N1304:N1367" si="114">IF(ISNUMBER(N1303),N1303-M1304,$E$13)</f>
        <v>6562.5</v>
      </c>
      <c r="O1304" s="31">
        <f t="shared" ref="O1304:O1367" si="115">IFERROR(IF(ISNUMBER(N1303),N1303,$E$13)*IF(L1304&gt;=$J$14,$E$18,$E$17)/IF(MOD(YEAR(L1304),4),365,366)*IF(ISBLANK(L1303),L1304-$E$15,L1304-L1303),0)</f>
        <v>0.89897260273972601</v>
      </c>
      <c r="P1304" s="31">
        <f t="shared" ref="P1304:P1367" si="116">IFERROR(IF(ISNUMBER(N1303),N1303,$E$13)*3%/IF(MOD(YEAR(L1304),4),365,366)*IF(ISBLANK(L1303),(L1304-$E$15),L1304-L1303),0)</f>
        <v>0.53938356164383561</v>
      </c>
    </row>
    <row r="1305" spans="12:16" ht="15" hidden="1" customHeight="1">
      <c r="L1305" s="30">
        <f t="shared" si="112"/>
        <v>46663</v>
      </c>
      <c r="M1305" s="31">
        <f t="shared" si="113"/>
        <v>0</v>
      </c>
      <c r="N1305" s="31">
        <f t="shared" si="114"/>
        <v>6562.5</v>
      </c>
      <c r="O1305" s="31">
        <f t="shared" si="115"/>
        <v>0.89897260273972601</v>
      </c>
      <c r="P1305" s="31">
        <f t="shared" si="116"/>
        <v>0.53938356164383561</v>
      </c>
    </row>
    <row r="1306" spans="12:16" ht="15" hidden="1" customHeight="1">
      <c r="L1306" s="30">
        <f t="shared" si="112"/>
        <v>46664</v>
      </c>
      <c r="M1306" s="31">
        <f t="shared" si="113"/>
        <v>0</v>
      </c>
      <c r="N1306" s="31">
        <f t="shared" si="114"/>
        <v>6562.5</v>
      </c>
      <c r="O1306" s="31">
        <f t="shared" si="115"/>
        <v>0.89897260273972601</v>
      </c>
      <c r="P1306" s="31">
        <f t="shared" si="116"/>
        <v>0.53938356164383561</v>
      </c>
    </row>
    <row r="1307" spans="12:16" ht="15" hidden="1" customHeight="1">
      <c r="L1307" s="30">
        <f t="shared" si="112"/>
        <v>46665</v>
      </c>
      <c r="M1307" s="31">
        <f t="shared" si="113"/>
        <v>0</v>
      </c>
      <c r="N1307" s="31">
        <f t="shared" si="114"/>
        <v>6562.5</v>
      </c>
      <c r="O1307" s="31">
        <f t="shared" si="115"/>
        <v>0.89897260273972601</v>
      </c>
      <c r="P1307" s="31">
        <f t="shared" si="116"/>
        <v>0.53938356164383561</v>
      </c>
    </row>
    <row r="1308" spans="12:16" ht="15" hidden="1" customHeight="1">
      <c r="L1308" s="30">
        <f t="shared" si="112"/>
        <v>46666</v>
      </c>
      <c r="M1308" s="31">
        <f t="shared" si="113"/>
        <v>0</v>
      </c>
      <c r="N1308" s="31">
        <f t="shared" si="114"/>
        <v>6562.5</v>
      </c>
      <c r="O1308" s="31">
        <f t="shared" si="115"/>
        <v>0.89897260273972601</v>
      </c>
      <c r="P1308" s="31">
        <f t="shared" si="116"/>
        <v>0.53938356164383561</v>
      </c>
    </row>
    <row r="1309" spans="12:16" ht="15" hidden="1" customHeight="1">
      <c r="L1309" s="30">
        <f t="shared" si="112"/>
        <v>46667</v>
      </c>
      <c r="M1309" s="31">
        <f t="shared" si="113"/>
        <v>0</v>
      </c>
      <c r="N1309" s="31">
        <f t="shared" si="114"/>
        <v>6562.5</v>
      </c>
      <c r="O1309" s="31">
        <f t="shared" si="115"/>
        <v>0.89897260273972601</v>
      </c>
      <c r="P1309" s="31">
        <f t="shared" si="116"/>
        <v>0.53938356164383561</v>
      </c>
    </row>
    <row r="1310" spans="12:16" ht="15" hidden="1" customHeight="1">
      <c r="L1310" s="30">
        <f t="shared" si="112"/>
        <v>46668</v>
      </c>
      <c r="M1310" s="31">
        <f t="shared" si="113"/>
        <v>0</v>
      </c>
      <c r="N1310" s="31">
        <f t="shared" si="114"/>
        <v>6562.5</v>
      </c>
      <c r="O1310" s="31">
        <f t="shared" si="115"/>
        <v>0.89897260273972601</v>
      </c>
      <c r="P1310" s="31">
        <f t="shared" si="116"/>
        <v>0.53938356164383561</v>
      </c>
    </row>
    <row r="1311" spans="12:16" ht="15" hidden="1" customHeight="1">
      <c r="L1311" s="30">
        <f t="shared" si="112"/>
        <v>46669</v>
      </c>
      <c r="M1311" s="31">
        <f t="shared" si="113"/>
        <v>0</v>
      </c>
      <c r="N1311" s="31">
        <f t="shared" si="114"/>
        <v>6562.5</v>
      </c>
      <c r="O1311" s="31">
        <f t="shared" si="115"/>
        <v>0.89897260273972601</v>
      </c>
      <c r="P1311" s="31">
        <f t="shared" si="116"/>
        <v>0.53938356164383561</v>
      </c>
    </row>
    <row r="1312" spans="12:16" ht="15" hidden="1" customHeight="1">
      <c r="L1312" s="30">
        <f t="shared" si="112"/>
        <v>46670</v>
      </c>
      <c r="M1312" s="31">
        <f t="shared" si="113"/>
        <v>0</v>
      </c>
      <c r="N1312" s="31">
        <f t="shared" si="114"/>
        <v>6562.5</v>
      </c>
      <c r="O1312" s="31">
        <f t="shared" si="115"/>
        <v>0.89897260273972601</v>
      </c>
      <c r="P1312" s="31">
        <f t="shared" si="116"/>
        <v>0.53938356164383561</v>
      </c>
    </row>
    <row r="1313" spans="12:16" ht="15" hidden="1" customHeight="1">
      <c r="L1313" s="30">
        <f t="shared" si="112"/>
        <v>46671</v>
      </c>
      <c r="M1313" s="31">
        <f t="shared" si="113"/>
        <v>0</v>
      </c>
      <c r="N1313" s="31">
        <f t="shared" si="114"/>
        <v>6562.5</v>
      </c>
      <c r="O1313" s="31">
        <f t="shared" si="115"/>
        <v>0.89897260273972601</v>
      </c>
      <c r="P1313" s="31">
        <f t="shared" si="116"/>
        <v>0.53938356164383561</v>
      </c>
    </row>
    <row r="1314" spans="12:16" ht="15" hidden="1" customHeight="1">
      <c r="L1314" s="30">
        <f t="shared" si="112"/>
        <v>46672</v>
      </c>
      <c r="M1314" s="31">
        <f t="shared" si="113"/>
        <v>0</v>
      </c>
      <c r="N1314" s="31">
        <f t="shared" si="114"/>
        <v>6562.5</v>
      </c>
      <c r="O1314" s="31">
        <f t="shared" si="115"/>
        <v>0.89897260273972601</v>
      </c>
      <c r="P1314" s="31">
        <f t="shared" si="116"/>
        <v>0.53938356164383561</v>
      </c>
    </row>
    <row r="1315" spans="12:16" ht="15" hidden="1" customHeight="1">
      <c r="L1315" s="30">
        <f t="shared" si="112"/>
        <v>46673</v>
      </c>
      <c r="M1315" s="31">
        <f t="shared" si="113"/>
        <v>0</v>
      </c>
      <c r="N1315" s="31">
        <f t="shared" si="114"/>
        <v>6562.5</v>
      </c>
      <c r="O1315" s="31">
        <f t="shared" si="115"/>
        <v>0.89897260273972601</v>
      </c>
      <c r="P1315" s="31">
        <f t="shared" si="116"/>
        <v>0.53938356164383561</v>
      </c>
    </row>
    <row r="1316" spans="12:16" ht="15" hidden="1" customHeight="1">
      <c r="L1316" s="30">
        <f t="shared" si="112"/>
        <v>46674</v>
      </c>
      <c r="M1316" s="31">
        <f t="shared" si="113"/>
        <v>0</v>
      </c>
      <c r="N1316" s="31">
        <f t="shared" si="114"/>
        <v>6562.5</v>
      </c>
      <c r="O1316" s="31">
        <f t="shared" si="115"/>
        <v>0.89897260273972601</v>
      </c>
      <c r="P1316" s="31">
        <f t="shared" si="116"/>
        <v>0.53938356164383561</v>
      </c>
    </row>
    <row r="1317" spans="12:16" ht="15" hidden="1" customHeight="1">
      <c r="L1317" s="30">
        <f t="shared" si="112"/>
        <v>46675</v>
      </c>
      <c r="M1317" s="31">
        <f t="shared" si="113"/>
        <v>0</v>
      </c>
      <c r="N1317" s="31">
        <f t="shared" si="114"/>
        <v>6562.5</v>
      </c>
      <c r="O1317" s="31">
        <f t="shared" si="115"/>
        <v>0.89897260273972601</v>
      </c>
      <c r="P1317" s="31">
        <f t="shared" si="116"/>
        <v>0.53938356164383561</v>
      </c>
    </row>
    <row r="1318" spans="12:16" ht="15" hidden="1" customHeight="1">
      <c r="L1318" s="30">
        <f t="shared" si="112"/>
        <v>46676</v>
      </c>
      <c r="M1318" s="31">
        <f t="shared" si="113"/>
        <v>0</v>
      </c>
      <c r="N1318" s="31">
        <f t="shared" si="114"/>
        <v>6562.5</v>
      </c>
      <c r="O1318" s="31">
        <f t="shared" si="115"/>
        <v>0.89897260273972601</v>
      </c>
      <c r="P1318" s="31">
        <f t="shared" si="116"/>
        <v>0.53938356164383561</v>
      </c>
    </row>
    <row r="1319" spans="12:16" ht="15" hidden="1" customHeight="1">
      <c r="L1319" s="30">
        <f t="shared" si="112"/>
        <v>46677</v>
      </c>
      <c r="M1319" s="31">
        <f t="shared" si="113"/>
        <v>0</v>
      </c>
      <c r="N1319" s="31">
        <f t="shared" si="114"/>
        <v>6562.5</v>
      </c>
      <c r="O1319" s="31">
        <f t="shared" si="115"/>
        <v>0.89897260273972601</v>
      </c>
      <c r="P1319" s="31">
        <f t="shared" si="116"/>
        <v>0.53938356164383561</v>
      </c>
    </row>
    <row r="1320" spans="12:16" ht="15" hidden="1" customHeight="1">
      <c r="L1320" s="30">
        <f t="shared" si="112"/>
        <v>46678</v>
      </c>
      <c r="M1320" s="31">
        <f t="shared" si="113"/>
        <v>0</v>
      </c>
      <c r="N1320" s="31">
        <f t="shared" si="114"/>
        <v>6562.5</v>
      </c>
      <c r="O1320" s="31">
        <f t="shared" si="115"/>
        <v>0.89897260273972601</v>
      </c>
      <c r="P1320" s="31">
        <f t="shared" si="116"/>
        <v>0.53938356164383561</v>
      </c>
    </row>
    <row r="1321" spans="12:16" ht="15" hidden="1" customHeight="1">
      <c r="L1321" s="30">
        <f t="shared" si="112"/>
        <v>46679</v>
      </c>
      <c r="M1321" s="31">
        <f t="shared" si="113"/>
        <v>0</v>
      </c>
      <c r="N1321" s="31">
        <f t="shared" si="114"/>
        <v>6562.5</v>
      </c>
      <c r="O1321" s="31">
        <f t="shared" si="115"/>
        <v>0.89897260273972601</v>
      </c>
      <c r="P1321" s="31">
        <f t="shared" si="116"/>
        <v>0.53938356164383561</v>
      </c>
    </row>
    <row r="1322" spans="12:16" ht="15" hidden="1" customHeight="1">
      <c r="L1322" s="30">
        <f t="shared" si="112"/>
        <v>46680</v>
      </c>
      <c r="M1322" s="31">
        <f t="shared" si="113"/>
        <v>0</v>
      </c>
      <c r="N1322" s="31">
        <f t="shared" si="114"/>
        <v>6562.5</v>
      </c>
      <c r="O1322" s="31">
        <f t="shared" si="115"/>
        <v>0.89897260273972601</v>
      </c>
      <c r="P1322" s="31">
        <f t="shared" si="116"/>
        <v>0.53938356164383561</v>
      </c>
    </row>
    <row r="1323" spans="12:16" ht="15" hidden="1" customHeight="1">
      <c r="L1323" s="30">
        <f t="shared" si="112"/>
        <v>46681</v>
      </c>
      <c r="M1323" s="31">
        <f t="shared" si="113"/>
        <v>0</v>
      </c>
      <c r="N1323" s="31">
        <f t="shared" si="114"/>
        <v>6562.5</v>
      </c>
      <c r="O1323" s="31">
        <f t="shared" si="115"/>
        <v>0.89897260273972601</v>
      </c>
      <c r="P1323" s="31">
        <f t="shared" si="116"/>
        <v>0.53938356164383561</v>
      </c>
    </row>
    <row r="1324" spans="12:16" ht="15" hidden="1" customHeight="1">
      <c r="L1324" s="30">
        <f t="shared" si="112"/>
        <v>46682</v>
      </c>
      <c r="M1324" s="31">
        <f t="shared" si="113"/>
        <v>0</v>
      </c>
      <c r="N1324" s="31">
        <f t="shared" si="114"/>
        <v>6562.5</v>
      </c>
      <c r="O1324" s="31">
        <f t="shared" si="115"/>
        <v>0.89897260273972601</v>
      </c>
      <c r="P1324" s="31">
        <f t="shared" si="116"/>
        <v>0.53938356164383561</v>
      </c>
    </row>
    <row r="1325" spans="12:16" ht="15" hidden="1" customHeight="1">
      <c r="L1325" s="30">
        <f t="shared" si="112"/>
        <v>46683</v>
      </c>
      <c r="M1325" s="31">
        <f t="shared" si="113"/>
        <v>0</v>
      </c>
      <c r="N1325" s="31">
        <f t="shared" si="114"/>
        <v>6562.5</v>
      </c>
      <c r="O1325" s="31">
        <f t="shared" si="115"/>
        <v>0.89897260273972601</v>
      </c>
      <c r="P1325" s="31">
        <f t="shared" si="116"/>
        <v>0.53938356164383561</v>
      </c>
    </row>
    <row r="1326" spans="12:16" ht="15" hidden="1" customHeight="1">
      <c r="L1326" s="30">
        <f t="shared" si="112"/>
        <v>46684</v>
      </c>
      <c r="M1326" s="31">
        <f t="shared" si="113"/>
        <v>0</v>
      </c>
      <c r="N1326" s="31">
        <f t="shared" si="114"/>
        <v>6562.5</v>
      </c>
      <c r="O1326" s="31">
        <f t="shared" si="115"/>
        <v>0.89897260273972601</v>
      </c>
      <c r="P1326" s="31">
        <f t="shared" si="116"/>
        <v>0.53938356164383561</v>
      </c>
    </row>
    <row r="1327" spans="12:16" ht="15" hidden="1" customHeight="1">
      <c r="L1327" s="30">
        <f t="shared" si="112"/>
        <v>46685</v>
      </c>
      <c r="M1327" s="31">
        <f t="shared" si="113"/>
        <v>0</v>
      </c>
      <c r="N1327" s="31">
        <f t="shared" si="114"/>
        <v>6562.5</v>
      </c>
      <c r="O1327" s="31">
        <f t="shared" si="115"/>
        <v>0.89897260273972601</v>
      </c>
      <c r="P1327" s="31">
        <f t="shared" si="116"/>
        <v>0.53938356164383561</v>
      </c>
    </row>
    <row r="1328" spans="12:16" ht="15" hidden="1" customHeight="1">
      <c r="L1328" s="30">
        <f t="shared" si="112"/>
        <v>46686</v>
      </c>
      <c r="M1328" s="31">
        <f t="shared" si="113"/>
        <v>0</v>
      </c>
      <c r="N1328" s="31">
        <f t="shared" si="114"/>
        <v>6562.5</v>
      </c>
      <c r="O1328" s="31">
        <f t="shared" si="115"/>
        <v>0.89897260273972601</v>
      </c>
      <c r="P1328" s="31">
        <f t="shared" si="116"/>
        <v>0.53938356164383561</v>
      </c>
    </row>
    <row r="1329" spans="12:16" ht="15" hidden="1" customHeight="1">
      <c r="L1329" s="30">
        <f t="shared" si="112"/>
        <v>46687</v>
      </c>
      <c r="M1329" s="31">
        <f t="shared" si="113"/>
        <v>0</v>
      </c>
      <c r="N1329" s="31">
        <f t="shared" si="114"/>
        <v>6562.5</v>
      </c>
      <c r="O1329" s="31">
        <f t="shared" si="115"/>
        <v>0.89897260273972601</v>
      </c>
      <c r="P1329" s="31">
        <f t="shared" si="116"/>
        <v>0.53938356164383561</v>
      </c>
    </row>
    <row r="1330" spans="12:16" ht="15" hidden="1" customHeight="1">
      <c r="L1330" s="30">
        <f t="shared" si="112"/>
        <v>46688</v>
      </c>
      <c r="M1330" s="31">
        <f t="shared" si="113"/>
        <v>0</v>
      </c>
      <c r="N1330" s="31">
        <f t="shared" si="114"/>
        <v>6562.5</v>
      </c>
      <c r="O1330" s="31">
        <f t="shared" si="115"/>
        <v>0.89897260273972601</v>
      </c>
      <c r="P1330" s="31">
        <f t="shared" si="116"/>
        <v>0.53938356164383561</v>
      </c>
    </row>
    <row r="1331" spans="12:16" ht="15" hidden="1" customHeight="1">
      <c r="L1331" s="30">
        <f t="shared" si="112"/>
        <v>46689</v>
      </c>
      <c r="M1331" s="31">
        <f t="shared" si="113"/>
        <v>0</v>
      </c>
      <c r="N1331" s="31">
        <f t="shared" si="114"/>
        <v>6562.5</v>
      </c>
      <c r="O1331" s="31">
        <f t="shared" si="115"/>
        <v>0.89897260273972601</v>
      </c>
      <c r="P1331" s="31">
        <f t="shared" si="116"/>
        <v>0.53938356164383561</v>
      </c>
    </row>
    <row r="1332" spans="12:16" ht="15" hidden="1" customHeight="1">
      <c r="L1332" s="30">
        <f t="shared" si="112"/>
        <v>46690</v>
      </c>
      <c r="M1332" s="31">
        <f t="shared" si="113"/>
        <v>0</v>
      </c>
      <c r="N1332" s="31">
        <f t="shared" si="114"/>
        <v>6562.5</v>
      </c>
      <c r="O1332" s="31">
        <f t="shared" si="115"/>
        <v>0.89897260273972601</v>
      </c>
      <c r="P1332" s="31">
        <f t="shared" si="116"/>
        <v>0.53938356164383561</v>
      </c>
    </row>
    <row r="1333" spans="12:16" ht="15" hidden="1" customHeight="1">
      <c r="L1333" s="30">
        <f t="shared" si="112"/>
        <v>46691</v>
      </c>
      <c r="M1333" s="31">
        <f t="shared" si="113"/>
        <v>0</v>
      </c>
      <c r="N1333" s="31">
        <f t="shared" si="114"/>
        <v>6562.5</v>
      </c>
      <c r="O1333" s="31">
        <f t="shared" si="115"/>
        <v>0.89897260273972601</v>
      </c>
      <c r="P1333" s="31">
        <f t="shared" si="116"/>
        <v>0.53938356164383561</v>
      </c>
    </row>
    <row r="1334" spans="12:16" ht="15" hidden="1" customHeight="1">
      <c r="L1334" s="30">
        <f t="shared" si="112"/>
        <v>46692</v>
      </c>
      <c r="M1334" s="31">
        <f t="shared" si="113"/>
        <v>0</v>
      </c>
      <c r="N1334" s="31">
        <f t="shared" si="114"/>
        <v>6562.5</v>
      </c>
      <c r="O1334" s="31">
        <f t="shared" si="115"/>
        <v>0.89897260273972601</v>
      </c>
      <c r="P1334" s="31">
        <f t="shared" si="116"/>
        <v>0.53938356164383561</v>
      </c>
    </row>
    <row r="1335" spans="12:16" ht="15" hidden="1" customHeight="1">
      <c r="L1335" s="30">
        <f t="shared" si="112"/>
        <v>46693</v>
      </c>
      <c r="M1335" s="31">
        <f t="shared" si="113"/>
        <v>0</v>
      </c>
      <c r="N1335" s="31">
        <f t="shared" si="114"/>
        <v>6562.5</v>
      </c>
      <c r="O1335" s="31">
        <f t="shared" si="115"/>
        <v>0.89897260273972601</v>
      </c>
      <c r="P1335" s="31">
        <f t="shared" si="116"/>
        <v>0.53938356164383561</v>
      </c>
    </row>
    <row r="1336" spans="12:16" ht="15" hidden="1" customHeight="1">
      <c r="L1336" s="30">
        <f t="shared" si="112"/>
        <v>46694</v>
      </c>
      <c r="M1336" s="31">
        <f t="shared" si="113"/>
        <v>0</v>
      </c>
      <c r="N1336" s="31">
        <f t="shared" si="114"/>
        <v>6562.5</v>
      </c>
      <c r="O1336" s="31">
        <f t="shared" si="115"/>
        <v>0.89897260273972601</v>
      </c>
      <c r="P1336" s="31">
        <f t="shared" si="116"/>
        <v>0.53938356164383561</v>
      </c>
    </row>
    <row r="1337" spans="12:16" ht="15" hidden="1" customHeight="1">
      <c r="L1337" s="30">
        <f t="shared" si="112"/>
        <v>46695</v>
      </c>
      <c r="M1337" s="31">
        <f t="shared" si="113"/>
        <v>0</v>
      </c>
      <c r="N1337" s="31">
        <f t="shared" si="114"/>
        <v>6562.5</v>
      </c>
      <c r="O1337" s="31">
        <f t="shared" si="115"/>
        <v>0.89897260273972601</v>
      </c>
      <c r="P1337" s="31">
        <f t="shared" si="116"/>
        <v>0.53938356164383561</v>
      </c>
    </row>
    <row r="1338" spans="12:16" ht="15" hidden="1" customHeight="1">
      <c r="L1338" s="30">
        <f t="shared" si="112"/>
        <v>46696</v>
      </c>
      <c r="M1338" s="31">
        <f t="shared" si="113"/>
        <v>0</v>
      </c>
      <c r="N1338" s="31">
        <f t="shared" si="114"/>
        <v>6562.5</v>
      </c>
      <c r="O1338" s="31">
        <f t="shared" si="115"/>
        <v>0.89897260273972601</v>
      </c>
      <c r="P1338" s="31">
        <f t="shared" si="116"/>
        <v>0.53938356164383561</v>
      </c>
    </row>
    <row r="1339" spans="12:16" ht="15" hidden="1" customHeight="1">
      <c r="L1339" s="30">
        <f t="shared" si="112"/>
        <v>46697</v>
      </c>
      <c r="M1339" s="31">
        <f t="shared" si="113"/>
        <v>0</v>
      </c>
      <c r="N1339" s="31">
        <f t="shared" si="114"/>
        <v>6562.5</v>
      </c>
      <c r="O1339" s="31">
        <f t="shared" si="115"/>
        <v>0.89897260273972601</v>
      </c>
      <c r="P1339" s="31">
        <f t="shared" si="116"/>
        <v>0.53938356164383561</v>
      </c>
    </row>
    <row r="1340" spans="12:16" ht="15" hidden="1" customHeight="1">
      <c r="L1340" s="30">
        <f t="shared" si="112"/>
        <v>46698</v>
      </c>
      <c r="M1340" s="31">
        <f t="shared" si="113"/>
        <v>0</v>
      </c>
      <c r="N1340" s="31">
        <f t="shared" si="114"/>
        <v>6562.5</v>
      </c>
      <c r="O1340" s="31">
        <f t="shared" si="115"/>
        <v>0.89897260273972601</v>
      </c>
      <c r="P1340" s="31">
        <f t="shared" si="116"/>
        <v>0.53938356164383561</v>
      </c>
    </row>
    <row r="1341" spans="12:16" ht="15" hidden="1" customHeight="1">
      <c r="L1341" s="30">
        <f t="shared" si="112"/>
        <v>46699</v>
      </c>
      <c r="M1341" s="31">
        <f t="shared" si="113"/>
        <v>0</v>
      </c>
      <c r="N1341" s="31">
        <f t="shared" si="114"/>
        <v>6562.5</v>
      </c>
      <c r="O1341" s="31">
        <f t="shared" si="115"/>
        <v>0.89897260273972601</v>
      </c>
      <c r="P1341" s="31">
        <f t="shared" si="116"/>
        <v>0.53938356164383561</v>
      </c>
    </row>
    <row r="1342" spans="12:16" ht="15" hidden="1" customHeight="1">
      <c r="L1342" s="30">
        <f t="shared" si="112"/>
        <v>46700</v>
      </c>
      <c r="M1342" s="31">
        <f t="shared" si="113"/>
        <v>0</v>
      </c>
      <c r="N1342" s="31">
        <f t="shared" si="114"/>
        <v>6562.5</v>
      </c>
      <c r="O1342" s="31">
        <f t="shared" si="115"/>
        <v>0.89897260273972601</v>
      </c>
      <c r="P1342" s="31">
        <f t="shared" si="116"/>
        <v>0.53938356164383561</v>
      </c>
    </row>
    <row r="1343" spans="12:16" ht="15" hidden="1" customHeight="1">
      <c r="L1343" s="30">
        <f t="shared" si="112"/>
        <v>46701</v>
      </c>
      <c r="M1343" s="31">
        <f t="shared" si="113"/>
        <v>0</v>
      </c>
      <c r="N1343" s="31">
        <f t="shared" si="114"/>
        <v>6562.5</v>
      </c>
      <c r="O1343" s="31">
        <f t="shared" si="115"/>
        <v>0.89897260273972601</v>
      </c>
      <c r="P1343" s="31">
        <f t="shared" si="116"/>
        <v>0.53938356164383561</v>
      </c>
    </row>
    <row r="1344" spans="12:16" ht="15" hidden="1" customHeight="1">
      <c r="L1344" s="30">
        <f t="shared" si="112"/>
        <v>46702</v>
      </c>
      <c r="M1344" s="31">
        <f t="shared" si="113"/>
        <v>0</v>
      </c>
      <c r="N1344" s="31">
        <f t="shared" si="114"/>
        <v>6562.5</v>
      </c>
      <c r="O1344" s="31">
        <f t="shared" si="115"/>
        <v>0.89897260273972601</v>
      </c>
      <c r="P1344" s="31">
        <f t="shared" si="116"/>
        <v>0.53938356164383561</v>
      </c>
    </row>
    <row r="1345" spans="12:16" ht="15" hidden="1" customHeight="1">
      <c r="L1345" s="30">
        <f t="shared" si="112"/>
        <v>46703</v>
      </c>
      <c r="M1345" s="31">
        <f t="shared" si="113"/>
        <v>0</v>
      </c>
      <c r="N1345" s="31">
        <f t="shared" si="114"/>
        <v>6562.5</v>
      </c>
      <c r="O1345" s="31">
        <f t="shared" si="115"/>
        <v>0.89897260273972601</v>
      </c>
      <c r="P1345" s="31">
        <f t="shared" si="116"/>
        <v>0.53938356164383561</v>
      </c>
    </row>
    <row r="1346" spans="12:16" ht="15" hidden="1" customHeight="1">
      <c r="L1346" s="30">
        <f t="shared" si="112"/>
        <v>46704</v>
      </c>
      <c r="M1346" s="31">
        <f t="shared" si="113"/>
        <v>0</v>
      </c>
      <c r="N1346" s="31">
        <f t="shared" si="114"/>
        <v>6562.5</v>
      </c>
      <c r="O1346" s="31">
        <f t="shared" si="115"/>
        <v>0.89897260273972601</v>
      </c>
      <c r="P1346" s="31">
        <f t="shared" si="116"/>
        <v>0.53938356164383561</v>
      </c>
    </row>
    <row r="1347" spans="12:16" ht="15" hidden="1" customHeight="1">
      <c r="L1347" s="30">
        <f t="shared" si="112"/>
        <v>46705</v>
      </c>
      <c r="M1347" s="31">
        <f t="shared" si="113"/>
        <v>0</v>
      </c>
      <c r="N1347" s="31">
        <f t="shared" si="114"/>
        <v>6562.5</v>
      </c>
      <c r="O1347" s="31">
        <f t="shared" si="115"/>
        <v>0.89897260273972601</v>
      </c>
      <c r="P1347" s="31">
        <f t="shared" si="116"/>
        <v>0.53938356164383561</v>
      </c>
    </row>
    <row r="1348" spans="12:16" ht="15" hidden="1" customHeight="1">
      <c r="L1348" s="30">
        <f t="shared" si="112"/>
        <v>46706</v>
      </c>
      <c r="M1348" s="31">
        <f t="shared" si="113"/>
        <v>0</v>
      </c>
      <c r="N1348" s="31">
        <f t="shared" si="114"/>
        <v>6562.5</v>
      </c>
      <c r="O1348" s="31">
        <f t="shared" si="115"/>
        <v>0.89897260273972601</v>
      </c>
      <c r="P1348" s="31">
        <f t="shared" si="116"/>
        <v>0.53938356164383561</v>
      </c>
    </row>
    <row r="1349" spans="12:16" ht="15" hidden="1" customHeight="1">
      <c r="L1349" s="30">
        <f t="shared" si="112"/>
        <v>46707</v>
      </c>
      <c r="M1349" s="31">
        <f t="shared" si="113"/>
        <v>0</v>
      </c>
      <c r="N1349" s="31">
        <f t="shared" si="114"/>
        <v>6562.5</v>
      </c>
      <c r="O1349" s="31">
        <f t="shared" si="115"/>
        <v>0.89897260273972601</v>
      </c>
      <c r="P1349" s="31">
        <f t="shared" si="116"/>
        <v>0.53938356164383561</v>
      </c>
    </row>
    <row r="1350" spans="12:16" ht="15" hidden="1" customHeight="1">
      <c r="L1350" s="30">
        <f t="shared" si="112"/>
        <v>46708</v>
      </c>
      <c r="M1350" s="31">
        <f t="shared" si="113"/>
        <v>0</v>
      </c>
      <c r="N1350" s="31">
        <f t="shared" si="114"/>
        <v>6562.5</v>
      </c>
      <c r="O1350" s="31">
        <f t="shared" si="115"/>
        <v>0.89897260273972601</v>
      </c>
      <c r="P1350" s="31">
        <f t="shared" si="116"/>
        <v>0.53938356164383561</v>
      </c>
    </row>
    <row r="1351" spans="12:16" ht="15" hidden="1" customHeight="1">
      <c r="L1351" s="30">
        <f t="shared" si="112"/>
        <v>46709</v>
      </c>
      <c r="M1351" s="31">
        <f t="shared" si="113"/>
        <v>0</v>
      </c>
      <c r="N1351" s="31">
        <f t="shared" si="114"/>
        <v>6562.5</v>
      </c>
      <c r="O1351" s="31">
        <f t="shared" si="115"/>
        <v>0.89897260273972601</v>
      </c>
      <c r="P1351" s="31">
        <f t="shared" si="116"/>
        <v>0.53938356164383561</v>
      </c>
    </row>
    <row r="1352" spans="12:16" ht="15" hidden="1" customHeight="1">
      <c r="L1352" s="30">
        <f t="shared" si="112"/>
        <v>46710</v>
      </c>
      <c r="M1352" s="31">
        <f t="shared" si="113"/>
        <v>0</v>
      </c>
      <c r="N1352" s="31">
        <f t="shared" si="114"/>
        <v>6562.5</v>
      </c>
      <c r="O1352" s="31">
        <f t="shared" si="115"/>
        <v>0.89897260273972601</v>
      </c>
      <c r="P1352" s="31">
        <f t="shared" si="116"/>
        <v>0.53938356164383561</v>
      </c>
    </row>
    <row r="1353" spans="12:16" ht="15" hidden="1" customHeight="1">
      <c r="L1353" s="30">
        <f t="shared" si="112"/>
        <v>46711</v>
      </c>
      <c r="M1353" s="31">
        <f t="shared" si="113"/>
        <v>0</v>
      </c>
      <c r="N1353" s="31">
        <f t="shared" si="114"/>
        <v>6562.5</v>
      </c>
      <c r="O1353" s="31">
        <f t="shared" si="115"/>
        <v>0.89897260273972601</v>
      </c>
      <c r="P1353" s="31">
        <f t="shared" si="116"/>
        <v>0.53938356164383561</v>
      </c>
    </row>
    <row r="1354" spans="12:16" ht="15" hidden="1" customHeight="1">
      <c r="L1354" s="30">
        <f t="shared" si="112"/>
        <v>46712</v>
      </c>
      <c r="M1354" s="31">
        <f t="shared" si="113"/>
        <v>0</v>
      </c>
      <c r="N1354" s="31">
        <f t="shared" si="114"/>
        <v>6562.5</v>
      </c>
      <c r="O1354" s="31">
        <f t="shared" si="115"/>
        <v>0.89897260273972601</v>
      </c>
      <c r="P1354" s="31">
        <f t="shared" si="116"/>
        <v>0.53938356164383561</v>
      </c>
    </row>
    <row r="1355" spans="12:16" ht="15" hidden="1" customHeight="1">
      <c r="L1355" s="30">
        <f t="shared" si="112"/>
        <v>46713</v>
      </c>
      <c r="M1355" s="31">
        <f t="shared" si="113"/>
        <v>0</v>
      </c>
      <c r="N1355" s="31">
        <f t="shared" si="114"/>
        <v>6562.5</v>
      </c>
      <c r="O1355" s="31">
        <f t="shared" si="115"/>
        <v>0.89897260273972601</v>
      </c>
      <c r="P1355" s="31">
        <f t="shared" si="116"/>
        <v>0.53938356164383561</v>
      </c>
    </row>
    <row r="1356" spans="12:16" ht="15" hidden="1" customHeight="1">
      <c r="L1356" s="30">
        <f t="shared" si="112"/>
        <v>46714</v>
      </c>
      <c r="M1356" s="31">
        <f t="shared" si="113"/>
        <v>0</v>
      </c>
      <c r="N1356" s="31">
        <f t="shared" si="114"/>
        <v>6562.5</v>
      </c>
      <c r="O1356" s="31">
        <f t="shared" si="115"/>
        <v>0.89897260273972601</v>
      </c>
      <c r="P1356" s="31">
        <f t="shared" si="116"/>
        <v>0.53938356164383561</v>
      </c>
    </row>
    <row r="1357" spans="12:16" ht="15" hidden="1" customHeight="1">
      <c r="L1357" s="30">
        <f t="shared" si="112"/>
        <v>46715</v>
      </c>
      <c r="M1357" s="31">
        <f t="shared" si="113"/>
        <v>0</v>
      </c>
      <c r="N1357" s="31">
        <f t="shared" si="114"/>
        <v>6562.5</v>
      </c>
      <c r="O1357" s="31">
        <f t="shared" si="115"/>
        <v>0.89897260273972601</v>
      </c>
      <c r="P1357" s="31">
        <f t="shared" si="116"/>
        <v>0.53938356164383561</v>
      </c>
    </row>
    <row r="1358" spans="12:16" ht="15" hidden="1" customHeight="1">
      <c r="L1358" s="30">
        <f t="shared" si="112"/>
        <v>46716</v>
      </c>
      <c r="M1358" s="31">
        <f t="shared" si="113"/>
        <v>0</v>
      </c>
      <c r="N1358" s="31">
        <f t="shared" si="114"/>
        <v>6562.5</v>
      </c>
      <c r="O1358" s="31">
        <f t="shared" si="115"/>
        <v>0.89897260273972601</v>
      </c>
      <c r="P1358" s="31">
        <f t="shared" si="116"/>
        <v>0.53938356164383561</v>
      </c>
    </row>
    <row r="1359" spans="12:16" ht="15" hidden="1" customHeight="1">
      <c r="L1359" s="30">
        <f t="shared" si="112"/>
        <v>46717</v>
      </c>
      <c r="M1359" s="31">
        <f t="shared" si="113"/>
        <v>0</v>
      </c>
      <c r="N1359" s="31">
        <f t="shared" si="114"/>
        <v>6562.5</v>
      </c>
      <c r="O1359" s="31">
        <f t="shared" si="115"/>
        <v>0.89897260273972601</v>
      </c>
      <c r="P1359" s="31">
        <f t="shared" si="116"/>
        <v>0.53938356164383561</v>
      </c>
    </row>
    <row r="1360" spans="12:16" ht="15" hidden="1" customHeight="1">
      <c r="L1360" s="30">
        <f t="shared" si="112"/>
        <v>46718</v>
      </c>
      <c r="M1360" s="31">
        <f t="shared" si="113"/>
        <v>0</v>
      </c>
      <c r="N1360" s="31">
        <f t="shared" si="114"/>
        <v>6562.5</v>
      </c>
      <c r="O1360" s="31">
        <f t="shared" si="115"/>
        <v>0.89897260273972601</v>
      </c>
      <c r="P1360" s="31">
        <f t="shared" si="116"/>
        <v>0.53938356164383561</v>
      </c>
    </row>
    <row r="1361" spans="12:16" ht="15" hidden="1" customHeight="1">
      <c r="L1361" s="30">
        <f t="shared" si="112"/>
        <v>46719</v>
      </c>
      <c r="M1361" s="31">
        <f t="shared" si="113"/>
        <v>0</v>
      </c>
      <c r="N1361" s="31">
        <f t="shared" si="114"/>
        <v>6562.5</v>
      </c>
      <c r="O1361" s="31">
        <f t="shared" si="115"/>
        <v>0.89897260273972601</v>
      </c>
      <c r="P1361" s="31">
        <f t="shared" si="116"/>
        <v>0.53938356164383561</v>
      </c>
    </row>
    <row r="1362" spans="12:16" ht="15" hidden="1" customHeight="1">
      <c r="L1362" s="30">
        <f t="shared" si="112"/>
        <v>46720</v>
      </c>
      <c r="M1362" s="31">
        <f t="shared" si="113"/>
        <v>0</v>
      </c>
      <c r="N1362" s="31">
        <f t="shared" si="114"/>
        <v>6562.5</v>
      </c>
      <c r="O1362" s="31">
        <f t="shared" si="115"/>
        <v>0.89897260273972601</v>
      </c>
      <c r="P1362" s="31">
        <f t="shared" si="116"/>
        <v>0.53938356164383561</v>
      </c>
    </row>
    <row r="1363" spans="12:16" ht="15" hidden="1" customHeight="1">
      <c r="L1363" s="30">
        <f t="shared" si="112"/>
        <v>46721</v>
      </c>
      <c r="M1363" s="31">
        <f t="shared" si="113"/>
        <v>0</v>
      </c>
      <c r="N1363" s="31">
        <f t="shared" si="114"/>
        <v>6562.5</v>
      </c>
      <c r="O1363" s="31">
        <f t="shared" si="115"/>
        <v>0.89897260273972601</v>
      </c>
      <c r="P1363" s="31">
        <f t="shared" si="116"/>
        <v>0.53938356164383561</v>
      </c>
    </row>
    <row r="1364" spans="12:16" ht="15" hidden="1" customHeight="1">
      <c r="L1364" s="30">
        <f t="shared" si="112"/>
        <v>46722</v>
      </c>
      <c r="M1364" s="31">
        <f t="shared" si="113"/>
        <v>0</v>
      </c>
      <c r="N1364" s="31">
        <f t="shared" si="114"/>
        <v>6562.5</v>
      </c>
      <c r="O1364" s="31">
        <f t="shared" si="115"/>
        <v>0.89897260273972601</v>
      </c>
      <c r="P1364" s="31">
        <f t="shared" si="116"/>
        <v>0.53938356164383561</v>
      </c>
    </row>
    <row r="1365" spans="12:16" ht="15" hidden="1" customHeight="1">
      <c r="L1365" s="30">
        <f t="shared" si="112"/>
        <v>46723</v>
      </c>
      <c r="M1365" s="31">
        <f t="shared" si="113"/>
        <v>0</v>
      </c>
      <c r="N1365" s="31">
        <f t="shared" si="114"/>
        <v>6562.5</v>
      </c>
      <c r="O1365" s="31">
        <f t="shared" si="115"/>
        <v>0.89897260273972601</v>
      </c>
      <c r="P1365" s="31">
        <f t="shared" si="116"/>
        <v>0.53938356164383561</v>
      </c>
    </row>
    <row r="1366" spans="12:16" ht="15" hidden="1" customHeight="1">
      <c r="L1366" s="30">
        <f t="shared" si="112"/>
        <v>46724</v>
      </c>
      <c r="M1366" s="31">
        <f t="shared" si="113"/>
        <v>0</v>
      </c>
      <c r="N1366" s="31">
        <f t="shared" si="114"/>
        <v>6562.5</v>
      </c>
      <c r="O1366" s="31">
        <f t="shared" si="115"/>
        <v>0.89897260273972601</v>
      </c>
      <c r="P1366" s="31">
        <f t="shared" si="116"/>
        <v>0.53938356164383561</v>
      </c>
    </row>
    <row r="1367" spans="12:16" ht="15" hidden="1" customHeight="1">
      <c r="L1367" s="30">
        <f t="shared" si="112"/>
        <v>46725</v>
      </c>
      <c r="M1367" s="31">
        <f t="shared" si="113"/>
        <v>0</v>
      </c>
      <c r="N1367" s="31">
        <f t="shared" si="114"/>
        <v>6562.5</v>
      </c>
      <c r="O1367" s="31">
        <f t="shared" si="115"/>
        <v>0.89897260273972601</v>
      </c>
      <c r="P1367" s="31">
        <f t="shared" si="116"/>
        <v>0.53938356164383561</v>
      </c>
    </row>
    <row r="1368" spans="12:16" ht="15" hidden="1" customHeight="1">
      <c r="L1368" s="30">
        <f t="shared" ref="L1368:L1431" si="117">IFERROR(IF(MAX(L1367+1,Дата_получения_Займа+1)&gt;Дата_погашения_Займа,"-",MAX(L1367+1,Дата_получения_Займа+1)),"-")</f>
        <v>46726</v>
      </c>
      <c r="M1368" s="31">
        <f t="shared" ref="M1368:M1431" si="118">IFERROR(VLOOKUP(L1368,$B$24:$E$52,4,FALSE),0)</f>
        <v>0</v>
      </c>
      <c r="N1368" s="31">
        <f t="shared" ref="N1368:N1431" si="119">IF(ISNUMBER(N1367),N1367-M1368,$E$13)</f>
        <v>6562.5</v>
      </c>
      <c r="O1368" s="31">
        <f t="shared" ref="O1368:O1431" si="120">IFERROR(IF(ISNUMBER(N1367),N1367,$E$13)*IF(L1368&gt;=$J$14,$E$18,$E$17)/IF(MOD(YEAR(L1368),4),365,366)*IF(ISBLANK(L1367),L1368-$E$15,L1368-L1367),0)</f>
        <v>0.89897260273972601</v>
      </c>
      <c r="P1368" s="31">
        <f t="shared" ref="P1368:P1431" si="121">IFERROR(IF(ISNUMBER(N1367),N1367,$E$13)*3%/IF(MOD(YEAR(L1368),4),365,366)*IF(ISBLANK(L1367),(L1368-$E$15),L1368-L1367),0)</f>
        <v>0.53938356164383561</v>
      </c>
    </row>
    <row r="1369" spans="12:16" ht="15" hidden="1" customHeight="1">
      <c r="L1369" s="30">
        <f t="shared" si="117"/>
        <v>46727</v>
      </c>
      <c r="M1369" s="31">
        <f t="shared" si="118"/>
        <v>0</v>
      </c>
      <c r="N1369" s="31">
        <f t="shared" si="119"/>
        <v>6562.5</v>
      </c>
      <c r="O1369" s="31">
        <f t="shared" si="120"/>
        <v>0.89897260273972601</v>
      </c>
      <c r="P1369" s="31">
        <f t="shared" si="121"/>
        <v>0.53938356164383561</v>
      </c>
    </row>
    <row r="1370" spans="12:16" ht="15" hidden="1" customHeight="1">
      <c r="L1370" s="30">
        <f t="shared" si="117"/>
        <v>46728</v>
      </c>
      <c r="M1370" s="31">
        <f t="shared" si="118"/>
        <v>0</v>
      </c>
      <c r="N1370" s="31">
        <f t="shared" si="119"/>
        <v>6562.5</v>
      </c>
      <c r="O1370" s="31">
        <f t="shared" si="120"/>
        <v>0.89897260273972601</v>
      </c>
      <c r="P1370" s="31">
        <f t="shared" si="121"/>
        <v>0.53938356164383561</v>
      </c>
    </row>
    <row r="1371" spans="12:16" ht="15" hidden="1" customHeight="1">
      <c r="L1371" s="30">
        <f t="shared" si="117"/>
        <v>46729</v>
      </c>
      <c r="M1371" s="31">
        <f t="shared" si="118"/>
        <v>0</v>
      </c>
      <c r="N1371" s="31">
        <f t="shared" si="119"/>
        <v>6562.5</v>
      </c>
      <c r="O1371" s="31">
        <f t="shared" si="120"/>
        <v>0.89897260273972601</v>
      </c>
      <c r="P1371" s="31">
        <f t="shared" si="121"/>
        <v>0.53938356164383561</v>
      </c>
    </row>
    <row r="1372" spans="12:16" ht="15" hidden="1" customHeight="1">
      <c r="L1372" s="30">
        <f t="shared" si="117"/>
        <v>46730</v>
      </c>
      <c r="M1372" s="31">
        <f t="shared" si="118"/>
        <v>0</v>
      </c>
      <c r="N1372" s="31">
        <f t="shared" si="119"/>
        <v>6562.5</v>
      </c>
      <c r="O1372" s="31">
        <f t="shared" si="120"/>
        <v>0.89897260273972601</v>
      </c>
      <c r="P1372" s="31">
        <f t="shared" si="121"/>
        <v>0.53938356164383561</v>
      </c>
    </row>
    <row r="1373" spans="12:16" ht="15" hidden="1" customHeight="1">
      <c r="L1373" s="30">
        <f t="shared" si="117"/>
        <v>46731</v>
      </c>
      <c r="M1373" s="31">
        <f t="shared" si="118"/>
        <v>0</v>
      </c>
      <c r="N1373" s="31">
        <f t="shared" si="119"/>
        <v>6562.5</v>
      </c>
      <c r="O1373" s="31">
        <f t="shared" si="120"/>
        <v>0.89897260273972601</v>
      </c>
      <c r="P1373" s="31">
        <f t="shared" si="121"/>
        <v>0.53938356164383561</v>
      </c>
    </row>
    <row r="1374" spans="12:16" ht="15" hidden="1" customHeight="1">
      <c r="L1374" s="30">
        <f t="shared" si="117"/>
        <v>46732</v>
      </c>
      <c r="M1374" s="31">
        <f t="shared" si="118"/>
        <v>0</v>
      </c>
      <c r="N1374" s="31">
        <f t="shared" si="119"/>
        <v>6562.5</v>
      </c>
      <c r="O1374" s="31">
        <f t="shared" si="120"/>
        <v>0.89897260273972601</v>
      </c>
      <c r="P1374" s="31">
        <f t="shared" si="121"/>
        <v>0.53938356164383561</v>
      </c>
    </row>
    <row r="1375" spans="12:16" ht="15" hidden="1" customHeight="1">
      <c r="L1375" s="30">
        <f t="shared" si="117"/>
        <v>46733</v>
      </c>
      <c r="M1375" s="31">
        <f t="shared" si="118"/>
        <v>0</v>
      </c>
      <c r="N1375" s="31">
        <f t="shared" si="119"/>
        <v>6562.5</v>
      </c>
      <c r="O1375" s="31">
        <f t="shared" si="120"/>
        <v>0.89897260273972601</v>
      </c>
      <c r="P1375" s="31">
        <f t="shared" si="121"/>
        <v>0.53938356164383561</v>
      </c>
    </row>
    <row r="1376" spans="12:16" ht="15" hidden="1" customHeight="1">
      <c r="L1376" s="30">
        <f t="shared" si="117"/>
        <v>46734</v>
      </c>
      <c r="M1376" s="31">
        <f t="shared" si="118"/>
        <v>0</v>
      </c>
      <c r="N1376" s="31">
        <f t="shared" si="119"/>
        <v>6562.5</v>
      </c>
      <c r="O1376" s="31">
        <f t="shared" si="120"/>
        <v>0.89897260273972601</v>
      </c>
      <c r="P1376" s="31">
        <f t="shared" si="121"/>
        <v>0.53938356164383561</v>
      </c>
    </row>
    <row r="1377" spans="12:16" ht="15" hidden="1" customHeight="1">
      <c r="L1377" s="30">
        <f t="shared" si="117"/>
        <v>46735</v>
      </c>
      <c r="M1377" s="31">
        <f t="shared" si="118"/>
        <v>0</v>
      </c>
      <c r="N1377" s="31">
        <f t="shared" si="119"/>
        <v>6562.5</v>
      </c>
      <c r="O1377" s="31">
        <f t="shared" si="120"/>
        <v>0.89897260273972601</v>
      </c>
      <c r="P1377" s="31">
        <f t="shared" si="121"/>
        <v>0.53938356164383561</v>
      </c>
    </row>
    <row r="1378" spans="12:16" ht="15" hidden="1" customHeight="1">
      <c r="L1378" s="30">
        <f t="shared" si="117"/>
        <v>46736</v>
      </c>
      <c r="M1378" s="31">
        <f t="shared" si="118"/>
        <v>0</v>
      </c>
      <c r="N1378" s="31">
        <f t="shared" si="119"/>
        <v>6562.5</v>
      </c>
      <c r="O1378" s="31">
        <f t="shared" si="120"/>
        <v>0.89897260273972601</v>
      </c>
      <c r="P1378" s="31">
        <f t="shared" si="121"/>
        <v>0.53938356164383561</v>
      </c>
    </row>
    <row r="1379" spans="12:16" ht="15" hidden="1" customHeight="1">
      <c r="L1379" s="30">
        <f t="shared" si="117"/>
        <v>46737</v>
      </c>
      <c r="M1379" s="31">
        <f t="shared" si="118"/>
        <v>0</v>
      </c>
      <c r="N1379" s="31">
        <f t="shared" si="119"/>
        <v>6562.5</v>
      </c>
      <c r="O1379" s="31">
        <f t="shared" si="120"/>
        <v>0.89897260273972601</v>
      </c>
      <c r="P1379" s="31">
        <f t="shared" si="121"/>
        <v>0.53938356164383561</v>
      </c>
    </row>
    <row r="1380" spans="12:16" ht="15" hidden="1" customHeight="1">
      <c r="L1380" s="30">
        <f t="shared" si="117"/>
        <v>46738</v>
      </c>
      <c r="M1380" s="31">
        <f t="shared" si="118"/>
        <v>0</v>
      </c>
      <c r="N1380" s="31">
        <f t="shared" si="119"/>
        <v>6562.5</v>
      </c>
      <c r="O1380" s="31">
        <f t="shared" si="120"/>
        <v>0.89897260273972601</v>
      </c>
      <c r="P1380" s="31">
        <f t="shared" si="121"/>
        <v>0.53938356164383561</v>
      </c>
    </row>
    <row r="1381" spans="12:16" ht="15" hidden="1" customHeight="1">
      <c r="L1381" s="30">
        <f t="shared" si="117"/>
        <v>46739</v>
      </c>
      <c r="M1381" s="31">
        <f t="shared" si="118"/>
        <v>0</v>
      </c>
      <c r="N1381" s="31">
        <f t="shared" si="119"/>
        <v>6562.5</v>
      </c>
      <c r="O1381" s="31">
        <f t="shared" si="120"/>
        <v>0.89897260273972601</v>
      </c>
      <c r="P1381" s="31">
        <f t="shared" si="121"/>
        <v>0.53938356164383561</v>
      </c>
    </row>
    <row r="1382" spans="12:16" ht="15" hidden="1" customHeight="1">
      <c r="L1382" s="30">
        <f t="shared" si="117"/>
        <v>46740</v>
      </c>
      <c r="M1382" s="31">
        <f t="shared" si="118"/>
        <v>0</v>
      </c>
      <c r="N1382" s="31">
        <f t="shared" si="119"/>
        <v>6562.5</v>
      </c>
      <c r="O1382" s="31">
        <f t="shared" si="120"/>
        <v>0.89897260273972601</v>
      </c>
      <c r="P1382" s="31">
        <f t="shared" si="121"/>
        <v>0.53938356164383561</v>
      </c>
    </row>
    <row r="1383" spans="12:16" ht="15" hidden="1" customHeight="1">
      <c r="L1383" s="30">
        <f t="shared" si="117"/>
        <v>46741</v>
      </c>
      <c r="M1383" s="31">
        <f t="shared" si="118"/>
        <v>0</v>
      </c>
      <c r="N1383" s="31">
        <f t="shared" si="119"/>
        <v>6562.5</v>
      </c>
      <c r="O1383" s="31">
        <f t="shared" si="120"/>
        <v>0.89897260273972601</v>
      </c>
      <c r="P1383" s="31">
        <f t="shared" si="121"/>
        <v>0.53938356164383561</v>
      </c>
    </row>
    <row r="1384" spans="12:16" ht="15" hidden="1" customHeight="1">
      <c r="L1384" s="30">
        <f t="shared" si="117"/>
        <v>46742</v>
      </c>
      <c r="M1384" s="31">
        <f t="shared" si="118"/>
        <v>0</v>
      </c>
      <c r="N1384" s="31">
        <f t="shared" si="119"/>
        <v>6562.5</v>
      </c>
      <c r="O1384" s="31">
        <f t="shared" si="120"/>
        <v>0.89897260273972601</v>
      </c>
      <c r="P1384" s="31">
        <f t="shared" si="121"/>
        <v>0.53938356164383561</v>
      </c>
    </row>
    <row r="1385" spans="12:16" ht="15" hidden="1" customHeight="1">
      <c r="L1385" s="30">
        <f t="shared" si="117"/>
        <v>46743</v>
      </c>
      <c r="M1385" s="31">
        <f t="shared" si="118"/>
        <v>0</v>
      </c>
      <c r="N1385" s="31">
        <f t="shared" si="119"/>
        <v>6562.5</v>
      </c>
      <c r="O1385" s="31">
        <f t="shared" si="120"/>
        <v>0.89897260273972601</v>
      </c>
      <c r="P1385" s="31">
        <f t="shared" si="121"/>
        <v>0.53938356164383561</v>
      </c>
    </row>
    <row r="1386" spans="12:16" ht="15" hidden="1" customHeight="1">
      <c r="L1386" s="30">
        <f t="shared" si="117"/>
        <v>46744</v>
      </c>
      <c r="M1386" s="31">
        <f t="shared" si="118"/>
        <v>0</v>
      </c>
      <c r="N1386" s="31">
        <f t="shared" si="119"/>
        <v>6562.5</v>
      </c>
      <c r="O1386" s="31">
        <f t="shared" si="120"/>
        <v>0.89897260273972601</v>
      </c>
      <c r="P1386" s="31">
        <f t="shared" si="121"/>
        <v>0.53938356164383561</v>
      </c>
    </row>
    <row r="1387" spans="12:16" ht="15" hidden="1" customHeight="1">
      <c r="L1387" s="30">
        <f t="shared" si="117"/>
        <v>46745</v>
      </c>
      <c r="M1387" s="31">
        <f t="shared" si="118"/>
        <v>0</v>
      </c>
      <c r="N1387" s="31">
        <f t="shared" si="119"/>
        <v>6562.5</v>
      </c>
      <c r="O1387" s="31">
        <f t="shared" si="120"/>
        <v>0.89897260273972601</v>
      </c>
      <c r="P1387" s="31">
        <f t="shared" si="121"/>
        <v>0.53938356164383561</v>
      </c>
    </row>
    <row r="1388" spans="12:16" ht="15" hidden="1" customHeight="1">
      <c r="L1388" s="30">
        <f t="shared" si="117"/>
        <v>46746</v>
      </c>
      <c r="M1388" s="31">
        <f t="shared" si="118"/>
        <v>0</v>
      </c>
      <c r="N1388" s="31">
        <f t="shared" si="119"/>
        <v>6562.5</v>
      </c>
      <c r="O1388" s="31">
        <f t="shared" si="120"/>
        <v>0.89897260273972601</v>
      </c>
      <c r="P1388" s="31">
        <f t="shared" si="121"/>
        <v>0.53938356164383561</v>
      </c>
    </row>
    <row r="1389" spans="12:16" ht="15" hidden="1" customHeight="1">
      <c r="L1389" s="30">
        <f t="shared" si="117"/>
        <v>46747</v>
      </c>
      <c r="M1389" s="31">
        <f t="shared" si="118"/>
        <v>0</v>
      </c>
      <c r="N1389" s="31">
        <f t="shared" si="119"/>
        <v>6562.5</v>
      </c>
      <c r="O1389" s="31">
        <f t="shared" si="120"/>
        <v>0.89897260273972601</v>
      </c>
      <c r="P1389" s="31">
        <f t="shared" si="121"/>
        <v>0.53938356164383561</v>
      </c>
    </row>
    <row r="1390" spans="12:16" ht="15" hidden="1" customHeight="1">
      <c r="L1390" s="30">
        <f t="shared" si="117"/>
        <v>46748</v>
      </c>
      <c r="M1390" s="31">
        <f t="shared" si="118"/>
        <v>0</v>
      </c>
      <c r="N1390" s="31">
        <f t="shared" si="119"/>
        <v>6562.5</v>
      </c>
      <c r="O1390" s="31">
        <f t="shared" si="120"/>
        <v>0.89897260273972601</v>
      </c>
      <c r="P1390" s="31">
        <f t="shared" si="121"/>
        <v>0.53938356164383561</v>
      </c>
    </row>
    <row r="1391" spans="12:16" ht="15" hidden="1" customHeight="1">
      <c r="L1391" s="30">
        <f t="shared" si="117"/>
        <v>46749</v>
      </c>
      <c r="M1391" s="31">
        <f t="shared" si="118"/>
        <v>0</v>
      </c>
      <c r="N1391" s="31">
        <f t="shared" si="119"/>
        <v>6562.5</v>
      </c>
      <c r="O1391" s="31">
        <f t="shared" si="120"/>
        <v>0.89897260273972601</v>
      </c>
      <c r="P1391" s="31">
        <f t="shared" si="121"/>
        <v>0.53938356164383561</v>
      </c>
    </row>
    <row r="1392" spans="12:16" ht="15" hidden="1" customHeight="1">
      <c r="L1392" s="30">
        <f t="shared" si="117"/>
        <v>46750</v>
      </c>
      <c r="M1392" s="31">
        <f t="shared" si="118"/>
        <v>0</v>
      </c>
      <c r="N1392" s="31">
        <f t="shared" si="119"/>
        <v>6562.5</v>
      </c>
      <c r="O1392" s="31">
        <f t="shared" si="120"/>
        <v>0.89897260273972601</v>
      </c>
      <c r="P1392" s="31">
        <f t="shared" si="121"/>
        <v>0.53938356164383561</v>
      </c>
    </row>
    <row r="1393" spans="12:16" ht="15" hidden="1" customHeight="1">
      <c r="L1393" s="30">
        <f t="shared" si="117"/>
        <v>46751</v>
      </c>
      <c r="M1393" s="31">
        <f t="shared" si="118"/>
        <v>0</v>
      </c>
      <c r="N1393" s="31">
        <f t="shared" si="119"/>
        <v>6562.5</v>
      </c>
      <c r="O1393" s="31">
        <f t="shared" si="120"/>
        <v>0.89897260273972601</v>
      </c>
      <c r="P1393" s="31">
        <f t="shared" si="121"/>
        <v>0.53938356164383561</v>
      </c>
    </row>
    <row r="1394" spans="12:16" ht="15" hidden="1" customHeight="1">
      <c r="L1394" s="30">
        <f t="shared" si="117"/>
        <v>46752</v>
      </c>
      <c r="M1394" s="31">
        <f t="shared" si="118"/>
        <v>0</v>
      </c>
      <c r="N1394" s="31">
        <f t="shared" si="119"/>
        <v>6562.5</v>
      </c>
      <c r="O1394" s="31">
        <f t="shared" si="120"/>
        <v>0.89897260273972601</v>
      </c>
      <c r="P1394" s="31">
        <f t="shared" si="121"/>
        <v>0.53938356164383561</v>
      </c>
    </row>
    <row r="1395" spans="12:16" ht="15" hidden="1" customHeight="1">
      <c r="L1395" s="30">
        <f t="shared" si="117"/>
        <v>46753</v>
      </c>
      <c r="M1395" s="31">
        <f t="shared" si="118"/>
        <v>0</v>
      </c>
      <c r="N1395" s="31">
        <f t="shared" si="119"/>
        <v>6562.5</v>
      </c>
      <c r="O1395" s="31">
        <f t="shared" si="120"/>
        <v>0.89651639344262291</v>
      </c>
      <c r="P1395" s="31">
        <f t="shared" si="121"/>
        <v>0.53790983606557374</v>
      </c>
    </row>
    <row r="1396" spans="12:16" ht="15" hidden="1" customHeight="1">
      <c r="L1396" s="30">
        <f t="shared" si="117"/>
        <v>46754</v>
      </c>
      <c r="M1396" s="31">
        <f t="shared" si="118"/>
        <v>0</v>
      </c>
      <c r="N1396" s="31">
        <f t="shared" si="119"/>
        <v>6562.5</v>
      </c>
      <c r="O1396" s="31">
        <f t="shared" si="120"/>
        <v>0.89651639344262291</v>
      </c>
      <c r="P1396" s="31">
        <f t="shared" si="121"/>
        <v>0.53790983606557374</v>
      </c>
    </row>
    <row r="1397" spans="12:16" ht="15" hidden="1" customHeight="1">
      <c r="L1397" s="30">
        <f t="shared" si="117"/>
        <v>46755</v>
      </c>
      <c r="M1397" s="31">
        <f t="shared" si="118"/>
        <v>0</v>
      </c>
      <c r="N1397" s="31">
        <f t="shared" si="119"/>
        <v>6562.5</v>
      </c>
      <c r="O1397" s="31">
        <f t="shared" si="120"/>
        <v>0.89651639344262291</v>
      </c>
      <c r="P1397" s="31">
        <f t="shared" si="121"/>
        <v>0.53790983606557374</v>
      </c>
    </row>
    <row r="1398" spans="12:16" ht="15" hidden="1" customHeight="1">
      <c r="L1398" s="30">
        <f t="shared" si="117"/>
        <v>46756</v>
      </c>
      <c r="M1398" s="31">
        <f t="shared" si="118"/>
        <v>0</v>
      </c>
      <c r="N1398" s="31">
        <f t="shared" si="119"/>
        <v>6562.5</v>
      </c>
      <c r="O1398" s="31">
        <f t="shared" si="120"/>
        <v>0.89651639344262291</v>
      </c>
      <c r="P1398" s="31">
        <f t="shared" si="121"/>
        <v>0.53790983606557374</v>
      </c>
    </row>
    <row r="1399" spans="12:16" ht="15" hidden="1" customHeight="1">
      <c r="L1399" s="30">
        <f t="shared" si="117"/>
        <v>46757</v>
      </c>
      <c r="M1399" s="31">
        <f t="shared" si="118"/>
        <v>0</v>
      </c>
      <c r="N1399" s="31">
        <f t="shared" si="119"/>
        <v>6562.5</v>
      </c>
      <c r="O1399" s="31">
        <f t="shared" si="120"/>
        <v>0.89651639344262291</v>
      </c>
      <c r="P1399" s="31">
        <f t="shared" si="121"/>
        <v>0.53790983606557374</v>
      </c>
    </row>
    <row r="1400" spans="12:16" ht="15" hidden="1" customHeight="1">
      <c r="L1400" s="30">
        <f t="shared" si="117"/>
        <v>46758</v>
      </c>
      <c r="M1400" s="31">
        <f t="shared" si="118"/>
        <v>0</v>
      </c>
      <c r="N1400" s="31">
        <f t="shared" si="119"/>
        <v>6562.5</v>
      </c>
      <c r="O1400" s="31">
        <f t="shared" si="120"/>
        <v>0.89651639344262291</v>
      </c>
      <c r="P1400" s="31">
        <f t="shared" si="121"/>
        <v>0.53790983606557374</v>
      </c>
    </row>
    <row r="1401" spans="12:16" ht="15" hidden="1" customHeight="1">
      <c r="L1401" s="30">
        <f t="shared" si="117"/>
        <v>46759</v>
      </c>
      <c r="M1401" s="31">
        <f t="shared" si="118"/>
        <v>0</v>
      </c>
      <c r="N1401" s="31">
        <f t="shared" si="119"/>
        <v>6562.5</v>
      </c>
      <c r="O1401" s="31">
        <f t="shared" si="120"/>
        <v>0.89651639344262291</v>
      </c>
      <c r="P1401" s="31">
        <f t="shared" si="121"/>
        <v>0.53790983606557374</v>
      </c>
    </row>
    <row r="1402" spans="12:16" ht="15" hidden="1" customHeight="1">
      <c r="L1402" s="30">
        <f t="shared" si="117"/>
        <v>46760</v>
      </c>
      <c r="M1402" s="31">
        <f t="shared" si="118"/>
        <v>0</v>
      </c>
      <c r="N1402" s="31">
        <f t="shared" si="119"/>
        <v>6562.5</v>
      </c>
      <c r="O1402" s="31">
        <f t="shared" si="120"/>
        <v>0.89651639344262291</v>
      </c>
      <c r="P1402" s="31">
        <f t="shared" si="121"/>
        <v>0.53790983606557374</v>
      </c>
    </row>
    <row r="1403" spans="12:16" ht="15" hidden="1" customHeight="1">
      <c r="L1403" s="30">
        <f t="shared" si="117"/>
        <v>46761</v>
      </c>
      <c r="M1403" s="31">
        <f t="shared" si="118"/>
        <v>0</v>
      </c>
      <c r="N1403" s="31">
        <f t="shared" si="119"/>
        <v>6562.5</v>
      </c>
      <c r="O1403" s="31">
        <f t="shared" si="120"/>
        <v>0.89651639344262291</v>
      </c>
      <c r="P1403" s="31">
        <f t="shared" si="121"/>
        <v>0.53790983606557374</v>
      </c>
    </row>
    <row r="1404" spans="12:16" ht="15" hidden="1" customHeight="1">
      <c r="L1404" s="30">
        <f t="shared" si="117"/>
        <v>46762</v>
      </c>
      <c r="M1404" s="31">
        <f t="shared" si="118"/>
        <v>0</v>
      </c>
      <c r="N1404" s="31">
        <f t="shared" si="119"/>
        <v>6562.5</v>
      </c>
      <c r="O1404" s="31">
        <f t="shared" si="120"/>
        <v>0.89651639344262291</v>
      </c>
      <c r="P1404" s="31">
        <f t="shared" si="121"/>
        <v>0.53790983606557374</v>
      </c>
    </row>
    <row r="1405" spans="12:16" ht="15" hidden="1" customHeight="1">
      <c r="L1405" s="30">
        <f t="shared" si="117"/>
        <v>46763</v>
      </c>
      <c r="M1405" s="31">
        <f t="shared" si="118"/>
        <v>0</v>
      </c>
      <c r="N1405" s="31">
        <f t="shared" si="119"/>
        <v>6562.5</v>
      </c>
      <c r="O1405" s="31">
        <f t="shared" si="120"/>
        <v>0.89651639344262291</v>
      </c>
      <c r="P1405" s="31">
        <f t="shared" si="121"/>
        <v>0.53790983606557374</v>
      </c>
    </row>
    <row r="1406" spans="12:16" ht="15" hidden="1" customHeight="1">
      <c r="L1406" s="30">
        <f t="shared" si="117"/>
        <v>46764</v>
      </c>
      <c r="M1406" s="31">
        <f t="shared" si="118"/>
        <v>0</v>
      </c>
      <c r="N1406" s="31">
        <f t="shared" si="119"/>
        <v>6562.5</v>
      </c>
      <c r="O1406" s="31">
        <f t="shared" si="120"/>
        <v>0.89651639344262291</v>
      </c>
      <c r="P1406" s="31">
        <f t="shared" si="121"/>
        <v>0.53790983606557374</v>
      </c>
    </row>
    <row r="1407" spans="12:16" ht="15" hidden="1" customHeight="1">
      <c r="L1407" s="30">
        <f t="shared" si="117"/>
        <v>46765</v>
      </c>
      <c r="M1407" s="31">
        <f t="shared" si="118"/>
        <v>0</v>
      </c>
      <c r="N1407" s="31">
        <f t="shared" si="119"/>
        <v>6562.5</v>
      </c>
      <c r="O1407" s="31">
        <f t="shared" si="120"/>
        <v>0.89651639344262291</v>
      </c>
      <c r="P1407" s="31">
        <f t="shared" si="121"/>
        <v>0.53790983606557374</v>
      </c>
    </row>
    <row r="1408" spans="12:16" ht="15" hidden="1" customHeight="1">
      <c r="L1408" s="30">
        <f t="shared" si="117"/>
        <v>46766</v>
      </c>
      <c r="M1408" s="31">
        <f t="shared" si="118"/>
        <v>0</v>
      </c>
      <c r="N1408" s="31">
        <f t="shared" si="119"/>
        <v>6562.5</v>
      </c>
      <c r="O1408" s="31">
        <f t="shared" si="120"/>
        <v>0.89651639344262291</v>
      </c>
      <c r="P1408" s="31">
        <f t="shared" si="121"/>
        <v>0.53790983606557374</v>
      </c>
    </row>
    <row r="1409" spans="12:16" ht="15" hidden="1" customHeight="1">
      <c r="L1409" s="30">
        <f t="shared" si="117"/>
        <v>46767</v>
      </c>
      <c r="M1409" s="31">
        <f t="shared" si="118"/>
        <v>1093.75</v>
      </c>
      <c r="N1409" s="31">
        <f t="shared" si="119"/>
        <v>5468.75</v>
      </c>
      <c r="O1409" s="31">
        <f t="shared" si="120"/>
        <v>0.89651639344262291</v>
      </c>
      <c r="P1409" s="31">
        <f t="shared" si="121"/>
        <v>0.53790983606557374</v>
      </c>
    </row>
    <row r="1410" spans="12:16" ht="15" hidden="1" customHeight="1">
      <c r="L1410" s="30">
        <f t="shared" si="117"/>
        <v>46768</v>
      </c>
      <c r="M1410" s="31">
        <f t="shared" si="118"/>
        <v>0</v>
      </c>
      <c r="N1410" s="31">
        <f t="shared" si="119"/>
        <v>5468.75</v>
      </c>
      <c r="O1410" s="31">
        <f t="shared" si="120"/>
        <v>0.74709699453551914</v>
      </c>
      <c r="P1410" s="31">
        <f t="shared" si="121"/>
        <v>0.44825819672131145</v>
      </c>
    </row>
    <row r="1411" spans="12:16" ht="15" hidden="1" customHeight="1">
      <c r="L1411" s="30">
        <f t="shared" si="117"/>
        <v>46769</v>
      </c>
      <c r="M1411" s="31">
        <f t="shared" si="118"/>
        <v>0</v>
      </c>
      <c r="N1411" s="31">
        <f t="shared" si="119"/>
        <v>5468.75</v>
      </c>
      <c r="O1411" s="31">
        <f t="shared" si="120"/>
        <v>0.74709699453551914</v>
      </c>
      <c r="P1411" s="31">
        <f t="shared" si="121"/>
        <v>0.44825819672131145</v>
      </c>
    </row>
    <row r="1412" spans="12:16" ht="15" hidden="1" customHeight="1">
      <c r="L1412" s="30">
        <f t="shared" si="117"/>
        <v>46770</v>
      </c>
      <c r="M1412" s="31">
        <f t="shared" si="118"/>
        <v>0</v>
      </c>
      <c r="N1412" s="31">
        <f t="shared" si="119"/>
        <v>5468.75</v>
      </c>
      <c r="O1412" s="31">
        <f t="shared" si="120"/>
        <v>0.74709699453551914</v>
      </c>
      <c r="P1412" s="31">
        <f t="shared" si="121"/>
        <v>0.44825819672131145</v>
      </c>
    </row>
    <row r="1413" spans="12:16" ht="15" hidden="1" customHeight="1">
      <c r="L1413" s="30">
        <f t="shared" si="117"/>
        <v>46771</v>
      </c>
      <c r="M1413" s="31">
        <f t="shared" si="118"/>
        <v>0</v>
      </c>
      <c r="N1413" s="31">
        <f t="shared" si="119"/>
        <v>5468.75</v>
      </c>
      <c r="O1413" s="31">
        <f t="shared" si="120"/>
        <v>0.74709699453551914</v>
      </c>
      <c r="P1413" s="31">
        <f t="shared" si="121"/>
        <v>0.44825819672131145</v>
      </c>
    </row>
    <row r="1414" spans="12:16" ht="15" hidden="1" customHeight="1">
      <c r="L1414" s="30">
        <f t="shared" si="117"/>
        <v>46772</v>
      </c>
      <c r="M1414" s="31">
        <f t="shared" si="118"/>
        <v>0</v>
      </c>
      <c r="N1414" s="31">
        <f t="shared" si="119"/>
        <v>5468.75</v>
      </c>
      <c r="O1414" s="31">
        <f t="shared" si="120"/>
        <v>0.74709699453551914</v>
      </c>
      <c r="P1414" s="31">
        <f t="shared" si="121"/>
        <v>0.44825819672131145</v>
      </c>
    </row>
    <row r="1415" spans="12:16" ht="15" hidden="1" customHeight="1">
      <c r="L1415" s="30">
        <f t="shared" si="117"/>
        <v>46773</v>
      </c>
      <c r="M1415" s="31">
        <f t="shared" si="118"/>
        <v>0</v>
      </c>
      <c r="N1415" s="31">
        <f t="shared" si="119"/>
        <v>5468.75</v>
      </c>
      <c r="O1415" s="31">
        <f t="shared" si="120"/>
        <v>0.74709699453551914</v>
      </c>
      <c r="P1415" s="31">
        <f t="shared" si="121"/>
        <v>0.44825819672131145</v>
      </c>
    </row>
    <row r="1416" spans="12:16" ht="15" hidden="1" customHeight="1">
      <c r="L1416" s="30">
        <f t="shared" si="117"/>
        <v>46774</v>
      </c>
      <c r="M1416" s="31">
        <f t="shared" si="118"/>
        <v>0</v>
      </c>
      <c r="N1416" s="31">
        <f t="shared" si="119"/>
        <v>5468.75</v>
      </c>
      <c r="O1416" s="31">
        <f t="shared" si="120"/>
        <v>0.74709699453551914</v>
      </c>
      <c r="P1416" s="31">
        <f t="shared" si="121"/>
        <v>0.44825819672131145</v>
      </c>
    </row>
    <row r="1417" spans="12:16" ht="15" hidden="1" customHeight="1">
      <c r="L1417" s="30">
        <f t="shared" si="117"/>
        <v>46775</v>
      </c>
      <c r="M1417" s="31">
        <f t="shared" si="118"/>
        <v>0</v>
      </c>
      <c r="N1417" s="31">
        <f t="shared" si="119"/>
        <v>5468.75</v>
      </c>
      <c r="O1417" s="31">
        <f t="shared" si="120"/>
        <v>0.74709699453551914</v>
      </c>
      <c r="P1417" s="31">
        <f t="shared" si="121"/>
        <v>0.44825819672131145</v>
      </c>
    </row>
    <row r="1418" spans="12:16" ht="15" hidden="1" customHeight="1">
      <c r="L1418" s="30">
        <f t="shared" si="117"/>
        <v>46776</v>
      </c>
      <c r="M1418" s="31">
        <f t="shared" si="118"/>
        <v>0</v>
      </c>
      <c r="N1418" s="31">
        <f t="shared" si="119"/>
        <v>5468.75</v>
      </c>
      <c r="O1418" s="31">
        <f t="shared" si="120"/>
        <v>0.74709699453551914</v>
      </c>
      <c r="P1418" s="31">
        <f t="shared" si="121"/>
        <v>0.44825819672131145</v>
      </c>
    </row>
    <row r="1419" spans="12:16" ht="15" hidden="1" customHeight="1">
      <c r="L1419" s="30">
        <f t="shared" si="117"/>
        <v>46777</v>
      </c>
      <c r="M1419" s="31">
        <f t="shared" si="118"/>
        <v>0</v>
      </c>
      <c r="N1419" s="31">
        <f t="shared" si="119"/>
        <v>5468.75</v>
      </c>
      <c r="O1419" s="31">
        <f t="shared" si="120"/>
        <v>0.74709699453551914</v>
      </c>
      <c r="P1419" s="31">
        <f t="shared" si="121"/>
        <v>0.44825819672131145</v>
      </c>
    </row>
    <row r="1420" spans="12:16" ht="15" hidden="1" customHeight="1">
      <c r="L1420" s="30">
        <f t="shared" si="117"/>
        <v>46778</v>
      </c>
      <c r="M1420" s="31">
        <f t="shared" si="118"/>
        <v>0</v>
      </c>
      <c r="N1420" s="31">
        <f t="shared" si="119"/>
        <v>5468.75</v>
      </c>
      <c r="O1420" s="31">
        <f t="shared" si="120"/>
        <v>0.74709699453551914</v>
      </c>
      <c r="P1420" s="31">
        <f t="shared" si="121"/>
        <v>0.44825819672131145</v>
      </c>
    </row>
    <row r="1421" spans="12:16" ht="15" hidden="1" customHeight="1">
      <c r="L1421" s="30">
        <f t="shared" si="117"/>
        <v>46779</v>
      </c>
      <c r="M1421" s="31">
        <f t="shared" si="118"/>
        <v>0</v>
      </c>
      <c r="N1421" s="31">
        <f t="shared" si="119"/>
        <v>5468.75</v>
      </c>
      <c r="O1421" s="31">
        <f t="shared" si="120"/>
        <v>0.74709699453551914</v>
      </c>
      <c r="P1421" s="31">
        <f t="shared" si="121"/>
        <v>0.44825819672131145</v>
      </c>
    </row>
    <row r="1422" spans="12:16" ht="15" hidden="1" customHeight="1">
      <c r="L1422" s="30">
        <f t="shared" si="117"/>
        <v>46780</v>
      </c>
      <c r="M1422" s="31">
        <f t="shared" si="118"/>
        <v>0</v>
      </c>
      <c r="N1422" s="31">
        <f t="shared" si="119"/>
        <v>5468.75</v>
      </c>
      <c r="O1422" s="31">
        <f t="shared" si="120"/>
        <v>0.74709699453551914</v>
      </c>
      <c r="P1422" s="31">
        <f t="shared" si="121"/>
        <v>0.44825819672131145</v>
      </c>
    </row>
    <row r="1423" spans="12:16" ht="15" hidden="1" customHeight="1">
      <c r="L1423" s="30">
        <f t="shared" si="117"/>
        <v>46781</v>
      </c>
      <c r="M1423" s="31">
        <f t="shared" si="118"/>
        <v>0</v>
      </c>
      <c r="N1423" s="31">
        <f t="shared" si="119"/>
        <v>5468.75</v>
      </c>
      <c r="O1423" s="31">
        <f t="shared" si="120"/>
        <v>0.74709699453551914</v>
      </c>
      <c r="P1423" s="31">
        <f t="shared" si="121"/>
        <v>0.44825819672131145</v>
      </c>
    </row>
    <row r="1424" spans="12:16" ht="15" hidden="1" customHeight="1">
      <c r="L1424" s="30">
        <f t="shared" si="117"/>
        <v>46782</v>
      </c>
      <c r="M1424" s="31">
        <f t="shared" si="118"/>
        <v>0</v>
      </c>
      <c r="N1424" s="31">
        <f t="shared" si="119"/>
        <v>5468.75</v>
      </c>
      <c r="O1424" s="31">
        <f t="shared" si="120"/>
        <v>0.74709699453551914</v>
      </c>
      <c r="P1424" s="31">
        <f t="shared" si="121"/>
        <v>0.44825819672131145</v>
      </c>
    </row>
    <row r="1425" spans="12:16" ht="15" hidden="1" customHeight="1">
      <c r="L1425" s="30">
        <f t="shared" si="117"/>
        <v>46783</v>
      </c>
      <c r="M1425" s="31">
        <f t="shared" si="118"/>
        <v>0</v>
      </c>
      <c r="N1425" s="31">
        <f t="shared" si="119"/>
        <v>5468.75</v>
      </c>
      <c r="O1425" s="31">
        <f t="shared" si="120"/>
        <v>0.74709699453551914</v>
      </c>
      <c r="P1425" s="31">
        <f t="shared" si="121"/>
        <v>0.44825819672131145</v>
      </c>
    </row>
    <row r="1426" spans="12:16" ht="15" hidden="1" customHeight="1">
      <c r="L1426" s="30">
        <f t="shared" si="117"/>
        <v>46784</v>
      </c>
      <c r="M1426" s="31">
        <f t="shared" si="118"/>
        <v>0</v>
      </c>
      <c r="N1426" s="31">
        <f t="shared" si="119"/>
        <v>5468.75</v>
      </c>
      <c r="O1426" s="31">
        <f t="shared" si="120"/>
        <v>0.74709699453551914</v>
      </c>
      <c r="P1426" s="31">
        <f t="shared" si="121"/>
        <v>0.44825819672131145</v>
      </c>
    </row>
    <row r="1427" spans="12:16" ht="15" hidden="1" customHeight="1">
      <c r="L1427" s="30">
        <f t="shared" si="117"/>
        <v>46785</v>
      </c>
      <c r="M1427" s="31">
        <f t="shared" si="118"/>
        <v>0</v>
      </c>
      <c r="N1427" s="31">
        <f t="shared" si="119"/>
        <v>5468.75</v>
      </c>
      <c r="O1427" s="31">
        <f t="shared" si="120"/>
        <v>0.74709699453551914</v>
      </c>
      <c r="P1427" s="31">
        <f t="shared" si="121"/>
        <v>0.44825819672131145</v>
      </c>
    </row>
    <row r="1428" spans="12:16" ht="15" hidden="1" customHeight="1">
      <c r="L1428" s="30">
        <f t="shared" si="117"/>
        <v>46786</v>
      </c>
      <c r="M1428" s="31">
        <f t="shared" si="118"/>
        <v>0</v>
      </c>
      <c r="N1428" s="31">
        <f t="shared" si="119"/>
        <v>5468.75</v>
      </c>
      <c r="O1428" s="31">
        <f t="shared" si="120"/>
        <v>0.74709699453551914</v>
      </c>
      <c r="P1428" s="31">
        <f t="shared" si="121"/>
        <v>0.44825819672131145</v>
      </c>
    </row>
    <row r="1429" spans="12:16" ht="15" hidden="1" customHeight="1">
      <c r="L1429" s="30">
        <f t="shared" si="117"/>
        <v>46787</v>
      </c>
      <c r="M1429" s="31">
        <f t="shared" si="118"/>
        <v>0</v>
      </c>
      <c r="N1429" s="31">
        <f t="shared" si="119"/>
        <v>5468.75</v>
      </c>
      <c r="O1429" s="31">
        <f t="shared" si="120"/>
        <v>0.74709699453551914</v>
      </c>
      <c r="P1429" s="31">
        <f t="shared" si="121"/>
        <v>0.44825819672131145</v>
      </c>
    </row>
    <row r="1430" spans="12:16" ht="15" hidden="1" customHeight="1">
      <c r="L1430" s="30">
        <f t="shared" si="117"/>
        <v>46788</v>
      </c>
      <c r="M1430" s="31">
        <f t="shared" si="118"/>
        <v>0</v>
      </c>
      <c r="N1430" s="31">
        <f t="shared" si="119"/>
        <v>5468.75</v>
      </c>
      <c r="O1430" s="31">
        <f t="shared" si="120"/>
        <v>0.74709699453551914</v>
      </c>
      <c r="P1430" s="31">
        <f t="shared" si="121"/>
        <v>0.44825819672131145</v>
      </c>
    </row>
    <row r="1431" spans="12:16" ht="15" hidden="1" customHeight="1">
      <c r="L1431" s="30">
        <f t="shared" si="117"/>
        <v>46789</v>
      </c>
      <c r="M1431" s="31">
        <f t="shared" si="118"/>
        <v>0</v>
      </c>
      <c r="N1431" s="31">
        <f t="shared" si="119"/>
        <v>5468.75</v>
      </c>
      <c r="O1431" s="31">
        <f t="shared" si="120"/>
        <v>0.74709699453551914</v>
      </c>
      <c r="P1431" s="31">
        <f t="shared" si="121"/>
        <v>0.44825819672131145</v>
      </c>
    </row>
    <row r="1432" spans="12:16" ht="15" hidden="1" customHeight="1">
      <c r="L1432" s="30">
        <f t="shared" ref="L1432:L1495" si="122">IFERROR(IF(MAX(L1431+1,Дата_получения_Займа+1)&gt;Дата_погашения_Займа,"-",MAX(L1431+1,Дата_получения_Займа+1)),"-")</f>
        <v>46790</v>
      </c>
      <c r="M1432" s="31">
        <f t="shared" ref="M1432:M1495" si="123">IFERROR(VLOOKUP(L1432,$B$24:$E$52,4,FALSE),0)</f>
        <v>0</v>
      </c>
      <c r="N1432" s="31">
        <f t="shared" ref="N1432:N1495" si="124">IF(ISNUMBER(N1431),N1431-M1432,$E$13)</f>
        <v>5468.75</v>
      </c>
      <c r="O1432" s="31">
        <f t="shared" ref="O1432:O1495" si="125">IFERROR(IF(ISNUMBER(N1431),N1431,$E$13)*IF(L1432&gt;=$J$14,$E$18,$E$17)/IF(MOD(YEAR(L1432),4),365,366)*IF(ISBLANK(L1431),L1432-$E$15,L1432-L1431),0)</f>
        <v>0.74709699453551914</v>
      </c>
      <c r="P1432" s="31">
        <f t="shared" ref="P1432:P1495" si="126">IFERROR(IF(ISNUMBER(N1431),N1431,$E$13)*3%/IF(MOD(YEAR(L1432),4),365,366)*IF(ISBLANK(L1431),(L1432-$E$15),L1432-L1431),0)</f>
        <v>0.44825819672131145</v>
      </c>
    </row>
    <row r="1433" spans="12:16" ht="15" hidden="1" customHeight="1">
      <c r="L1433" s="30">
        <f t="shared" si="122"/>
        <v>46791</v>
      </c>
      <c r="M1433" s="31">
        <f t="shared" si="123"/>
        <v>0</v>
      </c>
      <c r="N1433" s="31">
        <f t="shared" si="124"/>
        <v>5468.75</v>
      </c>
      <c r="O1433" s="31">
        <f t="shared" si="125"/>
        <v>0.74709699453551914</v>
      </c>
      <c r="P1433" s="31">
        <f t="shared" si="126"/>
        <v>0.44825819672131145</v>
      </c>
    </row>
    <row r="1434" spans="12:16" ht="15" hidden="1" customHeight="1">
      <c r="L1434" s="30">
        <f t="shared" si="122"/>
        <v>46792</v>
      </c>
      <c r="M1434" s="31">
        <f t="shared" si="123"/>
        <v>0</v>
      </c>
      <c r="N1434" s="31">
        <f t="shared" si="124"/>
        <v>5468.75</v>
      </c>
      <c r="O1434" s="31">
        <f t="shared" si="125"/>
        <v>0.74709699453551914</v>
      </c>
      <c r="P1434" s="31">
        <f t="shared" si="126"/>
        <v>0.44825819672131145</v>
      </c>
    </row>
    <row r="1435" spans="12:16" ht="15" hidden="1" customHeight="1">
      <c r="L1435" s="30">
        <f t="shared" si="122"/>
        <v>46793</v>
      </c>
      <c r="M1435" s="31">
        <f t="shared" si="123"/>
        <v>0</v>
      </c>
      <c r="N1435" s="31">
        <f t="shared" si="124"/>
        <v>5468.75</v>
      </c>
      <c r="O1435" s="31">
        <f t="shared" si="125"/>
        <v>0.74709699453551914</v>
      </c>
      <c r="P1435" s="31">
        <f t="shared" si="126"/>
        <v>0.44825819672131145</v>
      </c>
    </row>
    <row r="1436" spans="12:16" ht="15" hidden="1" customHeight="1">
      <c r="L1436" s="30">
        <f t="shared" si="122"/>
        <v>46794</v>
      </c>
      <c r="M1436" s="31">
        <f t="shared" si="123"/>
        <v>0</v>
      </c>
      <c r="N1436" s="31">
        <f t="shared" si="124"/>
        <v>5468.75</v>
      </c>
      <c r="O1436" s="31">
        <f t="shared" si="125"/>
        <v>0.74709699453551914</v>
      </c>
      <c r="P1436" s="31">
        <f t="shared" si="126"/>
        <v>0.44825819672131145</v>
      </c>
    </row>
    <row r="1437" spans="12:16" ht="15" hidden="1" customHeight="1">
      <c r="L1437" s="30">
        <f t="shared" si="122"/>
        <v>46795</v>
      </c>
      <c r="M1437" s="31">
        <f t="shared" si="123"/>
        <v>0</v>
      </c>
      <c r="N1437" s="31">
        <f t="shared" si="124"/>
        <v>5468.75</v>
      </c>
      <c r="O1437" s="31">
        <f t="shared" si="125"/>
        <v>0.74709699453551914</v>
      </c>
      <c r="P1437" s="31">
        <f t="shared" si="126"/>
        <v>0.44825819672131145</v>
      </c>
    </row>
    <row r="1438" spans="12:16" ht="15" hidden="1" customHeight="1">
      <c r="L1438" s="30">
        <f t="shared" si="122"/>
        <v>46796</v>
      </c>
      <c r="M1438" s="31">
        <f t="shared" si="123"/>
        <v>0</v>
      </c>
      <c r="N1438" s="31">
        <f t="shared" si="124"/>
        <v>5468.75</v>
      </c>
      <c r="O1438" s="31">
        <f t="shared" si="125"/>
        <v>0.74709699453551914</v>
      </c>
      <c r="P1438" s="31">
        <f t="shared" si="126"/>
        <v>0.44825819672131145</v>
      </c>
    </row>
    <row r="1439" spans="12:16" ht="15" hidden="1" customHeight="1">
      <c r="L1439" s="30">
        <f t="shared" si="122"/>
        <v>46797</v>
      </c>
      <c r="M1439" s="31">
        <f t="shared" si="123"/>
        <v>0</v>
      </c>
      <c r="N1439" s="31">
        <f t="shared" si="124"/>
        <v>5468.75</v>
      </c>
      <c r="O1439" s="31">
        <f t="shared" si="125"/>
        <v>0.74709699453551914</v>
      </c>
      <c r="P1439" s="31">
        <f t="shared" si="126"/>
        <v>0.44825819672131145</v>
      </c>
    </row>
    <row r="1440" spans="12:16" ht="15" hidden="1" customHeight="1">
      <c r="L1440" s="30">
        <f t="shared" si="122"/>
        <v>46798</v>
      </c>
      <c r="M1440" s="31">
        <f t="shared" si="123"/>
        <v>0</v>
      </c>
      <c r="N1440" s="31">
        <f t="shared" si="124"/>
        <v>5468.75</v>
      </c>
      <c r="O1440" s="31">
        <f t="shared" si="125"/>
        <v>0.74709699453551914</v>
      </c>
      <c r="P1440" s="31">
        <f t="shared" si="126"/>
        <v>0.44825819672131145</v>
      </c>
    </row>
    <row r="1441" spans="12:16" ht="15" hidden="1" customHeight="1">
      <c r="L1441" s="30">
        <f t="shared" si="122"/>
        <v>46799</v>
      </c>
      <c r="M1441" s="31">
        <f t="shared" si="123"/>
        <v>0</v>
      </c>
      <c r="N1441" s="31">
        <f t="shared" si="124"/>
        <v>5468.75</v>
      </c>
      <c r="O1441" s="31">
        <f t="shared" si="125"/>
        <v>0.74709699453551914</v>
      </c>
      <c r="P1441" s="31">
        <f t="shared" si="126"/>
        <v>0.44825819672131145</v>
      </c>
    </row>
    <row r="1442" spans="12:16" ht="15" hidden="1" customHeight="1">
      <c r="L1442" s="30">
        <f t="shared" si="122"/>
        <v>46800</v>
      </c>
      <c r="M1442" s="31">
        <f t="shared" si="123"/>
        <v>0</v>
      </c>
      <c r="N1442" s="31">
        <f t="shared" si="124"/>
        <v>5468.75</v>
      </c>
      <c r="O1442" s="31">
        <f t="shared" si="125"/>
        <v>0.74709699453551914</v>
      </c>
      <c r="P1442" s="31">
        <f t="shared" si="126"/>
        <v>0.44825819672131145</v>
      </c>
    </row>
    <row r="1443" spans="12:16" ht="15" hidden="1" customHeight="1">
      <c r="L1443" s="30">
        <f t="shared" si="122"/>
        <v>46801</v>
      </c>
      <c r="M1443" s="31">
        <f t="shared" si="123"/>
        <v>0</v>
      </c>
      <c r="N1443" s="31">
        <f t="shared" si="124"/>
        <v>5468.75</v>
      </c>
      <c r="O1443" s="31">
        <f t="shared" si="125"/>
        <v>0.74709699453551914</v>
      </c>
      <c r="P1443" s="31">
        <f t="shared" si="126"/>
        <v>0.44825819672131145</v>
      </c>
    </row>
    <row r="1444" spans="12:16" ht="15" hidden="1" customHeight="1">
      <c r="L1444" s="30">
        <f t="shared" si="122"/>
        <v>46802</v>
      </c>
      <c r="M1444" s="31">
        <f t="shared" si="123"/>
        <v>0</v>
      </c>
      <c r="N1444" s="31">
        <f t="shared" si="124"/>
        <v>5468.75</v>
      </c>
      <c r="O1444" s="31">
        <f t="shared" si="125"/>
        <v>0.74709699453551914</v>
      </c>
      <c r="P1444" s="31">
        <f t="shared" si="126"/>
        <v>0.44825819672131145</v>
      </c>
    </row>
    <row r="1445" spans="12:16" ht="15" hidden="1" customHeight="1">
      <c r="L1445" s="30">
        <f t="shared" si="122"/>
        <v>46803</v>
      </c>
      <c r="M1445" s="31">
        <f t="shared" si="123"/>
        <v>0</v>
      </c>
      <c r="N1445" s="31">
        <f t="shared" si="124"/>
        <v>5468.75</v>
      </c>
      <c r="O1445" s="31">
        <f t="shared" si="125"/>
        <v>0.74709699453551914</v>
      </c>
      <c r="P1445" s="31">
        <f t="shared" si="126"/>
        <v>0.44825819672131145</v>
      </c>
    </row>
    <row r="1446" spans="12:16" ht="15" hidden="1" customHeight="1">
      <c r="L1446" s="30">
        <f t="shared" si="122"/>
        <v>46804</v>
      </c>
      <c r="M1446" s="31">
        <f t="shared" si="123"/>
        <v>0</v>
      </c>
      <c r="N1446" s="31">
        <f t="shared" si="124"/>
        <v>5468.75</v>
      </c>
      <c r="O1446" s="31">
        <f t="shared" si="125"/>
        <v>0.74709699453551914</v>
      </c>
      <c r="P1446" s="31">
        <f t="shared" si="126"/>
        <v>0.44825819672131145</v>
      </c>
    </row>
    <row r="1447" spans="12:16" ht="15" hidden="1" customHeight="1">
      <c r="L1447" s="30">
        <f t="shared" si="122"/>
        <v>46805</v>
      </c>
      <c r="M1447" s="31">
        <f t="shared" si="123"/>
        <v>0</v>
      </c>
      <c r="N1447" s="31">
        <f t="shared" si="124"/>
        <v>5468.75</v>
      </c>
      <c r="O1447" s="31">
        <f t="shared" si="125"/>
        <v>0.74709699453551914</v>
      </c>
      <c r="P1447" s="31">
        <f t="shared" si="126"/>
        <v>0.44825819672131145</v>
      </c>
    </row>
    <row r="1448" spans="12:16" ht="15" hidden="1" customHeight="1">
      <c r="L1448" s="30">
        <f t="shared" si="122"/>
        <v>46806</v>
      </c>
      <c r="M1448" s="31">
        <f t="shared" si="123"/>
        <v>0</v>
      </c>
      <c r="N1448" s="31">
        <f t="shared" si="124"/>
        <v>5468.75</v>
      </c>
      <c r="O1448" s="31">
        <f t="shared" si="125"/>
        <v>0.74709699453551914</v>
      </c>
      <c r="P1448" s="31">
        <f t="shared" si="126"/>
        <v>0.44825819672131145</v>
      </c>
    </row>
    <row r="1449" spans="12:16" ht="15" hidden="1" customHeight="1">
      <c r="L1449" s="30">
        <f t="shared" si="122"/>
        <v>46807</v>
      </c>
      <c r="M1449" s="31">
        <f t="shared" si="123"/>
        <v>0</v>
      </c>
      <c r="N1449" s="31">
        <f t="shared" si="124"/>
        <v>5468.75</v>
      </c>
      <c r="O1449" s="31">
        <f t="shared" si="125"/>
        <v>0.74709699453551914</v>
      </c>
      <c r="P1449" s="31">
        <f t="shared" si="126"/>
        <v>0.44825819672131145</v>
      </c>
    </row>
    <row r="1450" spans="12:16" ht="15" hidden="1" customHeight="1">
      <c r="L1450" s="30">
        <f t="shared" si="122"/>
        <v>46808</v>
      </c>
      <c r="M1450" s="31">
        <f t="shared" si="123"/>
        <v>0</v>
      </c>
      <c r="N1450" s="31">
        <f t="shared" si="124"/>
        <v>5468.75</v>
      </c>
      <c r="O1450" s="31">
        <f t="shared" si="125"/>
        <v>0.74709699453551914</v>
      </c>
      <c r="P1450" s="31">
        <f t="shared" si="126"/>
        <v>0.44825819672131145</v>
      </c>
    </row>
    <row r="1451" spans="12:16" ht="15" hidden="1" customHeight="1">
      <c r="L1451" s="30">
        <f t="shared" si="122"/>
        <v>46809</v>
      </c>
      <c r="M1451" s="31">
        <f t="shared" si="123"/>
        <v>0</v>
      </c>
      <c r="N1451" s="31">
        <f t="shared" si="124"/>
        <v>5468.75</v>
      </c>
      <c r="O1451" s="31">
        <f t="shared" si="125"/>
        <v>0.74709699453551914</v>
      </c>
      <c r="P1451" s="31">
        <f t="shared" si="126"/>
        <v>0.44825819672131145</v>
      </c>
    </row>
    <row r="1452" spans="12:16" ht="15" hidden="1" customHeight="1">
      <c r="L1452" s="30">
        <f t="shared" si="122"/>
        <v>46810</v>
      </c>
      <c r="M1452" s="31">
        <f t="shared" si="123"/>
        <v>0</v>
      </c>
      <c r="N1452" s="31">
        <f t="shared" si="124"/>
        <v>5468.75</v>
      </c>
      <c r="O1452" s="31">
        <f t="shared" si="125"/>
        <v>0.74709699453551914</v>
      </c>
      <c r="P1452" s="31">
        <f t="shared" si="126"/>
        <v>0.44825819672131145</v>
      </c>
    </row>
    <row r="1453" spans="12:16" ht="15" hidden="1" customHeight="1">
      <c r="L1453" s="30">
        <f t="shared" si="122"/>
        <v>46811</v>
      </c>
      <c r="M1453" s="31">
        <f t="shared" si="123"/>
        <v>0</v>
      </c>
      <c r="N1453" s="31">
        <f t="shared" si="124"/>
        <v>5468.75</v>
      </c>
      <c r="O1453" s="31">
        <f t="shared" si="125"/>
        <v>0.74709699453551914</v>
      </c>
      <c r="P1453" s="31">
        <f t="shared" si="126"/>
        <v>0.44825819672131145</v>
      </c>
    </row>
    <row r="1454" spans="12:16" ht="15" hidden="1" customHeight="1">
      <c r="L1454" s="30">
        <f t="shared" si="122"/>
        <v>46812</v>
      </c>
      <c r="M1454" s="31">
        <f t="shared" si="123"/>
        <v>0</v>
      </c>
      <c r="N1454" s="31">
        <f t="shared" si="124"/>
        <v>5468.75</v>
      </c>
      <c r="O1454" s="31">
        <f t="shared" si="125"/>
        <v>0.74709699453551914</v>
      </c>
      <c r="P1454" s="31">
        <f t="shared" si="126"/>
        <v>0.44825819672131145</v>
      </c>
    </row>
    <row r="1455" spans="12:16" ht="15" hidden="1" customHeight="1">
      <c r="L1455" s="30">
        <f t="shared" si="122"/>
        <v>46813</v>
      </c>
      <c r="M1455" s="31">
        <f t="shared" si="123"/>
        <v>0</v>
      </c>
      <c r="N1455" s="31">
        <f t="shared" si="124"/>
        <v>5468.75</v>
      </c>
      <c r="O1455" s="31">
        <f t="shared" si="125"/>
        <v>0.74709699453551914</v>
      </c>
      <c r="P1455" s="31">
        <f t="shared" si="126"/>
        <v>0.44825819672131145</v>
      </c>
    </row>
    <row r="1456" spans="12:16" ht="15" hidden="1" customHeight="1">
      <c r="L1456" s="30">
        <f t="shared" si="122"/>
        <v>46814</v>
      </c>
      <c r="M1456" s="31">
        <f t="shared" si="123"/>
        <v>0</v>
      </c>
      <c r="N1456" s="31">
        <f t="shared" si="124"/>
        <v>5468.75</v>
      </c>
      <c r="O1456" s="31">
        <f t="shared" si="125"/>
        <v>0.74709699453551914</v>
      </c>
      <c r="P1456" s="31">
        <f t="shared" si="126"/>
        <v>0.44825819672131145</v>
      </c>
    </row>
    <row r="1457" spans="12:16" ht="15" hidden="1" customHeight="1">
      <c r="L1457" s="30">
        <f t="shared" si="122"/>
        <v>46815</v>
      </c>
      <c r="M1457" s="31">
        <f t="shared" si="123"/>
        <v>0</v>
      </c>
      <c r="N1457" s="31">
        <f t="shared" si="124"/>
        <v>5468.75</v>
      </c>
      <c r="O1457" s="31">
        <f t="shared" si="125"/>
        <v>0.74709699453551914</v>
      </c>
      <c r="P1457" s="31">
        <f t="shared" si="126"/>
        <v>0.44825819672131145</v>
      </c>
    </row>
    <row r="1458" spans="12:16" ht="15" hidden="1" customHeight="1">
      <c r="L1458" s="30">
        <f t="shared" si="122"/>
        <v>46816</v>
      </c>
      <c r="M1458" s="31">
        <f t="shared" si="123"/>
        <v>0</v>
      </c>
      <c r="N1458" s="31">
        <f t="shared" si="124"/>
        <v>5468.75</v>
      </c>
      <c r="O1458" s="31">
        <f t="shared" si="125"/>
        <v>0.74709699453551914</v>
      </c>
      <c r="P1458" s="31">
        <f t="shared" si="126"/>
        <v>0.44825819672131145</v>
      </c>
    </row>
    <row r="1459" spans="12:16" ht="15" hidden="1" customHeight="1">
      <c r="L1459" s="30">
        <f t="shared" si="122"/>
        <v>46817</v>
      </c>
      <c r="M1459" s="31">
        <f t="shared" si="123"/>
        <v>0</v>
      </c>
      <c r="N1459" s="31">
        <f t="shared" si="124"/>
        <v>5468.75</v>
      </c>
      <c r="O1459" s="31">
        <f t="shared" si="125"/>
        <v>0.74709699453551914</v>
      </c>
      <c r="P1459" s="31">
        <f t="shared" si="126"/>
        <v>0.44825819672131145</v>
      </c>
    </row>
    <row r="1460" spans="12:16" ht="15" hidden="1" customHeight="1">
      <c r="L1460" s="30">
        <f t="shared" si="122"/>
        <v>46818</v>
      </c>
      <c r="M1460" s="31">
        <f t="shared" si="123"/>
        <v>0</v>
      </c>
      <c r="N1460" s="31">
        <f t="shared" si="124"/>
        <v>5468.75</v>
      </c>
      <c r="O1460" s="31">
        <f t="shared" si="125"/>
        <v>0.74709699453551914</v>
      </c>
      <c r="P1460" s="31">
        <f t="shared" si="126"/>
        <v>0.44825819672131145</v>
      </c>
    </row>
    <row r="1461" spans="12:16" ht="15" hidden="1" customHeight="1">
      <c r="L1461" s="30">
        <f t="shared" si="122"/>
        <v>46819</v>
      </c>
      <c r="M1461" s="31">
        <f t="shared" si="123"/>
        <v>0</v>
      </c>
      <c r="N1461" s="31">
        <f t="shared" si="124"/>
        <v>5468.75</v>
      </c>
      <c r="O1461" s="31">
        <f t="shared" si="125"/>
        <v>0.74709699453551914</v>
      </c>
      <c r="P1461" s="31">
        <f t="shared" si="126"/>
        <v>0.44825819672131145</v>
      </c>
    </row>
    <row r="1462" spans="12:16" ht="15" hidden="1" customHeight="1">
      <c r="L1462" s="30">
        <f t="shared" si="122"/>
        <v>46820</v>
      </c>
      <c r="M1462" s="31">
        <f t="shared" si="123"/>
        <v>0</v>
      </c>
      <c r="N1462" s="31">
        <f t="shared" si="124"/>
        <v>5468.75</v>
      </c>
      <c r="O1462" s="31">
        <f t="shared" si="125"/>
        <v>0.74709699453551914</v>
      </c>
      <c r="P1462" s="31">
        <f t="shared" si="126"/>
        <v>0.44825819672131145</v>
      </c>
    </row>
    <row r="1463" spans="12:16" ht="15" hidden="1" customHeight="1">
      <c r="L1463" s="30">
        <f t="shared" si="122"/>
        <v>46821</v>
      </c>
      <c r="M1463" s="31">
        <f t="shared" si="123"/>
        <v>0</v>
      </c>
      <c r="N1463" s="31">
        <f t="shared" si="124"/>
        <v>5468.75</v>
      </c>
      <c r="O1463" s="31">
        <f t="shared" si="125"/>
        <v>0.74709699453551914</v>
      </c>
      <c r="P1463" s="31">
        <f t="shared" si="126"/>
        <v>0.44825819672131145</v>
      </c>
    </row>
    <row r="1464" spans="12:16" ht="15" hidden="1" customHeight="1">
      <c r="L1464" s="30">
        <f t="shared" si="122"/>
        <v>46822</v>
      </c>
      <c r="M1464" s="31">
        <f t="shared" si="123"/>
        <v>0</v>
      </c>
      <c r="N1464" s="31">
        <f t="shared" si="124"/>
        <v>5468.75</v>
      </c>
      <c r="O1464" s="31">
        <f t="shared" si="125"/>
        <v>0.74709699453551914</v>
      </c>
      <c r="P1464" s="31">
        <f t="shared" si="126"/>
        <v>0.44825819672131145</v>
      </c>
    </row>
    <row r="1465" spans="12:16" ht="15" hidden="1" customHeight="1">
      <c r="L1465" s="30">
        <f t="shared" si="122"/>
        <v>46823</v>
      </c>
      <c r="M1465" s="31">
        <f t="shared" si="123"/>
        <v>0</v>
      </c>
      <c r="N1465" s="31">
        <f t="shared" si="124"/>
        <v>5468.75</v>
      </c>
      <c r="O1465" s="31">
        <f t="shared" si="125"/>
        <v>0.74709699453551914</v>
      </c>
      <c r="P1465" s="31">
        <f t="shared" si="126"/>
        <v>0.44825819672131145</v>
      </c>
    </row>
    <row r="1466" spans="12:16" ht="15" hidden="1" customHeight="1">
      <c r="L1466" s="30">
        <f t="shared" si="122"/>
        <v>46824</v>
      </c>
      <c r="M1466" s="31">
        <f t="shared" si="123"/>
        <v>0</v>
      </c>
      <c r="N1466" s="31">
        <f t="shared" si="124"/>
        <v>5468.75</v>
      </c>
      <c r="O1466" s="31">
        <f t="shared" si="125"/>
        <v>0.74709699453551914</v>
      </c>
      <c r="P1466" s="31">
        <f t="shared" si="126"/>
        <v>0.44825819672131145</v>
      </c>
    </row>
    <row r="1467" spans="12:16" ht="15" hidden="1" customHeight="1">
      <c r="L1467" s="30">
        <f t="shared" si="122"/>
        <v>46825</v>
      </c>
      <c r="M1467" s="31">
        <f t="shared" si="123"/>
        <v>0</v>
      </c>
      <c r="N1467" s="31">
        <f t="shared" si="124"/>
        <v>5468.75</v>
      </c>
      <c r="O1467" s="31">
        <f t="shared" si="125"/>
        <v>0.74709699453551914</v>
      </c>
      <c r="P1467" s="31">
        <f t="shared" si="126"/>
        <v>0.44825819672131145</v>
      </c>
    </row>
    <row r="1468" spans="12:16" ht="15" hidden="1" customHeight="1">
      <c r="L1468" s="30">
        <f t="shared" si="122"/>
        <v>46826</v>
      </c>
      <c r="M1468" s="31">
        <f t="shared" si="123"/>
        <v>0</v>
      </c>
      <c r="N1468" s="31">
        <f t="shared" si="124"/>
        <v>5468.75</v>
      </c>
      <c r="O1468" s="31">
        <f t="shared" si="125"/>
        <v>0.74709699453551914</v>
      </c>
      <c r="P1468" s="31">
        <f t="shared" si="126"/>
        <v>0.44825819672131145</v>
      </c>
    </row>
    <row r="1469" spans="12:16" ht="15" hidden="1" customHeight="1">
      <c r="L1469" s="30">
        <f t="shared" si="122"/>
        <v>46827</v>
      </c>
      <c r="M1469" s="31">
        <f t="shared" si="123"/>
        <v>0</v>
      </c>
      <c r="N1469" s="31">
        <f t="shared" si="124"/>
        <v>5468.75</v>
      </c>
      <c r="O1469" s="31">
        <f t="shared" si="125"/>
        <v>0.74709699453551914</v>
      </c>
      <c r="P1469" s="31">
        <f t="shared" si="126"/>
        <v>0.44825819672131145</v>
      </c>
    </row>
    <row r="1470" spans="12:16" ht="15" hidden="1" customHeight="1">
      <c r="L1470" s="30">
        <f t="shared" si="122"/>
        <v>46828</v>
      </c>
      <c r="M1470" s="31">
        <f t="shared" si="123"/>
        <v>0</v>
      </c>
      <c r="N1470" s="31">
        <f t="shared" si="124"/>
        <v>5468.75</v>
      </c>
      <c r="O1470" s="31">
        <f t="shared" si="125"/>
        <v>0.74709699453551914</v>
      </c>
      <c r="P1470" s="31">
        <f t="shared" si="126"/>
        <v>0.44825819672131145</v>
      </c>
    </row>
    <row r="1471" spans="12:16" ht="15" hidden="1" customHeight="1">
      <c r="L1471" s="30">
        <f t="shared" si="122"/>
        <v>46829</v>
      </c>
      <c r="M1471" s="31">
        <f t="shared" si="123"/>
        <v>0</v>
      </c>
      <c r="N1471" s="31">
        <f t="shared" si="124"/>
        <v>5468.75</v>
      </c>
      <c r="O1471" s="31">
        <f t="shared" si="125"/>
        <v>0.74709699453551914</v>
      </c>
      <c r="P1471" s="31">
        <f t="shared" si="126"/>
        <v>0.44825819672131145</v>
      </c>
    </row>
    <row r="1472" spans="12:16" ht="15" hidden="1" customHeight="1">
      <c r="L1472" s="30">
        <f t="shared" si="122"/>
        <v>46830</v>
      </c>
      <c r="M1472" s="31">
        <f t="shared" si="123"/>
        <v>0</v>
      </c>
      <c r="N1472" s="31">
        <f t="shared" si="124"/>
        <v>5468.75</v>
      </c>
      <c r="O1472" s="31">
        <f t="shared" si="125"/>
        <v>0.74709699453551914</v>
      </c>
      <c r="P1472" s="31">
        <f t="shared" si="126"/>
        <v>0.44825819672131145</v>
      </c>
    </row>
    <row r="1473" spans="12:16" ht="15" hidden="1" customHeight="1">
      <c r="L1473" s="30">
        <f t="shared" si="122"/>
        <v>46831</v>
      </c>
      <c r="M1473" s="31">
        <f t="shared" si="123"/>
        <v>0</v>
      </c>
      <c r="N1473" s="31">
        <f t="shared" si="124"/>
        <v>5468.75</v>
      </c>
      <c r="O1473" s="31">
        <f t="shared" si="125"/>
        <v>0.74709699453551914</v>
      </c>
      <c r="P1473" s="31">
        <f t="shared" si="126"/>
        <v>0.44825819672131145</v>
      </c>
    </row>
    <row r="1474" spans="12:16" ht="15" hidden="1" customHeight="1">
      <c r="L1474" s="30">
        <f t="shared" si="122"/>
        <v>46832</v>
      </c>
      <c r="M1474" s="31">
        <f t="shared" si="123"/>
        <v>0</v>
      </c>
      <c r="N1474" s="31">
        <f t="shared" si="124"/>
        <v>5468.75</v>
      </c>
      <c r="O1474" s="31">
        <f t="shared" si="125"/>
        <v>0.74709699453551914</v>
      </c>
      <c r="P1474" s="31">
        <f t="shared" si="126"/>
        <v>0.44825819672131145</v>
      </c>
    </row>
    <row r="1475" spans="12:16" ht="15" hidden="1" customHeight="1">
      <c r="L1475" s="30">
        <f t="shared" si="122"/>
        <v>46833</v>
      </c>
      <c r="M1475" s="31">
        <f t="shared" si="123"/>
        <v>0</v>
      </c>
      <c r="N1475" s="31">
        <f t="shared" si="124"/>
        <v>5468.75</v>
      </c>
      <c r="O1475" s="31">
        <f t="shared" si="125"/>
        <v>0.74709699453551914</v>
      </c>
      <c r="P1475" s="31">
        <f t="shared" si="126"/>
        <v>0.44825819672131145</v>
      </c>
    </row>
    <row r="1476" spans="12:16" ht="15" hidden="1" customHeight="1">
      <c r="L1476" s="30">
        <f t="shared" si="122"/>
        <v>46834</v>
      </c>
      <c r="M1476" s="31">
        <f t="shared" si="123"/>
        <v>0</v>
      </c>
      <c r="N1476" s="31">
        <f t="shared" si="124"/>
        <v>5468.75</v>
      </c>
      <c r="O1476" s="31">
        <f t="shared" si="125"/>
        <v>0.74709699453551914</v>
      </c>
      <c r="P1476" s="31">
        <f t="shared" si="126"/>
        <v>0.44825819672131145</v>
      </c>
    </row>
    <row r="1477" spans="12:16" ht="15" hidden="1" customHeight="1">
      <c r="L1477" s="30">
        <f t="shared" si="122"/>
        <v>46835</v>
      </c>
      <c r="M1477" s="31">
        <f t="shared" si="123"/>
        <v>0</v>
      </c>
      <c r="N1477" s="31">
        <f t="shared" si="124"/>
        <v>5468.75</v>
      </c>
      <c r="O1477" s="31">
        <f t="shared" si="125"/>
        <v>0.74709699453551914</v>
      </c>
      <c r="P1477" s="31">
        <f t="shared" si="126"/>
        <v>0.44825819672131145</v>
      </c>
    </row>
    <row r="1478" spans="12:16" ht="15" hidden="1" customHeight="1">
      <c r="L1478" s="30">
        <f t="shared" si="122"/>
        <v>46836</v>
      </c>
      <c r="M1478" s="31">
        <f t="shared" si="123"/>
        <v>0</v>
      </c>
      <c r="N1478" s="31">
        <f t="shared" si="124"/>
        <v>5468.75</v>
      </c>
      <c r="O1478" s="31">
        <f t="shared" si="125"/>
        <v>0.74709699453551914</v>
      </c>
      <c r="P1478" s="31">
        <f t="shared" si="126"/>
        <v>0.44825819672131145</v>
      </c>
    </row>
    <row r="1479" spans="12:16" ht="15" hidden="1" customHeight="1">
      <c r="L1479" s="30">
        <f t="shared" si="122"/>
        <v>46837</v>
      </c>
      <c r="M1479" s="31">
        <f t="shared" si="123"/>
        <v>0</v>
      </c>
      <c r="N1479" s="31">
        <f t="shared" si="124"/>
        <v>5468.75</v>
      </c>
      <c r="O1479" s="31">
        <f t="shared" si="125"/>
        <v>0.74709699453551914</v>
      </c>
      <c r="P1479" s="31">
        <f t="shared" si="126"/>
        <v>0.44825819672131145</v>
      </c>
    </row>
    <row r="1480" spans="12:16" ht="15" hidden="1" customHeight="1">
      <c r="L1480" s="30">
        <f t="shared" si="122"/>
        <v>46838</v>
      </c>
      <c r="M1480" s="31">
        <f t="shared" si="123"/>
        <v>0</v>
      </c>
      <c r="N1480" s="31">
        <f t="shared" si="124"/>
        <v>5468.75</v>
      </c>
      <c r="O1480" s="31">
        <f t="shared" si="125"/>
        <v>0.74709699453551914</v>
      </c>
      <c r="P1480" s="31">
        <f t="shared" si="126"/>
        <v>0.44825819672131145</v>
      </c>
    </row>
    <row r="1481" spans="12:16" ht="15" hidden="1" customHeight="1">
      <c r="L1481" s="30">
        <f t="shared" si="122"/>
        <v>46839</v>
      </c>
      <c r="M1481" s="31">
        <f t="shared" si="123"/>
        <v>0</v>
      </c>
      <c r="N1481" s="31">
        <f t="shared" si="124"/>
        <v>5468.75</v>
      </c>
      <c r="O1481" s="31">
        <f t="shared" si="125"/>
        <v>0.74709699453551914</v>
      </c>
      <c r="P1481" s="31">
        <f t="shared" si="126"/>
        <v>0.44825819672131145</v>
      </c>
    </row>
    <row r="1482" spans="12:16" ht="15" hidden="1" customHeight="1">
      <c r="L1482" s="30">
        <f t="shared" si="122"/>
        <v>46840</v>
      </c>
      <c r="M1482" s="31">
        <f t="shared" si="123"/>
        <v>0</v>
      </c>
      <c r="N1482" s="31">
        <f t="shared" si="124"/>
        <v>5468.75</v>
      </c>
      <c r="O1482" s="31">
        <f t="shared" si="125"/>
        <v>0.74709699453551914</v>
      </c>
      <c r="P1482" s="31">
        <f t="shared" si="126"/>
        <v>0.44825819672131145</v>
      </c>
    </row>
    <row r="1483" spans="12:16" ht="15" hidden="1" customHeight="1">
      <c r="L1483" s="30">
        <f t="shared" si="122"/>
        <v>46841</v>
      </c>
      <c r="M1483" s="31">
        <f t="shared" si="123"/>
        <v>0</v>
      </c>
      <c r="N1483" s="31">
        <f t="shared" si="124"/>
        <v>5468.75</v>
      </c>
      <c r="O1483" s="31">
        <f t="shared" si="125"/>
        <v>0.74709699453551914</v>
      </c>
      <c r="P1483" s="31">
        <f t="shared" si="126"/>
        <v>0.44825819672131145</v>
      </c>
    </row>
    <row r="1484" spans="12:16" ht="15" hidden="1" customHeight="1">
      <c r="L1484" s="30">
        <f t="shared" si="122"/>
        <v>46842</v>
      </c>
      <c r="M1484" s="31">
        <f t="shared" si="123"/>
        <v>0</v>
      </c>
      <c r="N1484" s="31">
        <f t="shared" si="124"/>
        <v>5468.75</v>
      </c>
      <c r="O1484" s="31">
        <f t="shared" si="125"/>
        <v>0.74709699453551914</v>
      </c>
      <c r="P1484" s="31">
        <f t="shared" si="126"/>
        <v>0.44825819672131145</v>
      </c>
    </row>
    <row r="1485" spans="12:16" ht="15" hidden="1" customHeight="1">
      <c r="L1485" s="30">
        <f t="shared" si="122"/>
        <v>46843</v>
      </c>
      <c r="M1485" s="31">
        <f t="shared" si="123"/>
        <v>1093.75</v>
      </c>
      <c r="N1485" s="31">
        <f t="shared" si="124"/>
        <v>4375</v>
      </c>
      <c r="O1485" s="31">
        <f t="shared" si="125"/>
        <v>0.74709699453551914</v>
      </c>
      <c r="P1485" s="31">
        <f t="shared" si="126"/>
        <v>0.44825819672131145</v>
      </c>
    </row>
    <row r="1486" spans="12:16" ht="15" hidden="1" customHeight="1">
      <c r="L1486" s="30">
        <f t="shared" si="122"/>
        <v>46844</v>
      </c>
      <c r="M1486" s="31">
        <f t="shared" si="123"/>
        <v>0</v>
      </c>
      <c r="N1486" s="31">
        <f t="shared" si="124"/>
        <v>4375</v>
      </c>
      <c r="O1486" s="31">
        <f t="shared" si="125"/>
        <v>0.59767759562841527</v>
      </c>
      <c r="P1486" s="31">
        <f t="shared" si="126"/>
        <v>0.35860655737704916</v>
      </c>
    </row>
    <row r="1487" spans="12:16" ht="15" hidden="1" customHeight="1">
      <c r="L1487" s="30">
        <f t="shared" si="122"/>
        <v>46845</v>
      </c>
      <c r="M1487" s="31">
        <f t="shared" si="123"/>
        <v>0</v>
      </c>
      <c r="N1487" s="31">
        <f t="shared" si="124"/>
        <v>4375</v>
      </c>
      <c r="O1487" s="31">
        <f t="shared" si="125"/>
        <v>0.59767759562841527</v>
      </c>
      <c r="P1487" s="31">
        <f t="shared" si="126"/>
        <v>0.35860655737704916</v>
      </c>
    </row>
    <row r="1488" spans="12:16" ht="15" hidden="1" customHeight="1">
      <c r="L1488" s="30">
        <f t="shared" si="122"/>
        <v>46846</v>
      </c>
      <c r="M1488" s="31">
        <f t="shared" si="123"/>
        <v>0</v>
      </c>
      <c r="N1488" s="31">
        <f t="shared" si="124"/>
        <v>4375</v>
      </c>
      <c r="O1488" s="31">
        <f t="shared" si="125"/>
        <v>0.59767759562841527</v>
      </c>
      <c r="P1488" s="31">
        <f t="shared" si="126"/>
        <v>0.35860655737704916</v>
      </c>
    </row>
    <row r="1489" spans="12:16" ht="15" hidden="1" customHeight="1">
      <c r="L1489" s="30">
        <f t="shared" si="122"/>
        <v>46847</v>
      </c>
      <c r="M1489" s="31">
        <f t="shared" si="123"/>
        <v>0</v>
      </c>
      <c r="N1489" s="31">
        <f t="shared" si="124"/>
        <v>4375</v>
      </c>
      <c r="O1489" s="31">
        <f t="shared" si="125"/>
        <v>0.59767759562841527</v>
      </c>
      <c r="P1489" s="31">
        <f t="shared" si="126"/>
        <v>0.35860655737704916</v>
      </c>
    </row>
    <row r="1490" spans="12:16" ht="15" hidden="1" customHeight="1">
      <c r="L1490" s="30">
        <f t="shared" si="122"/>
        <v>46848</v>
      </c>
      <c r="M1490" s="31">
        <f t="shared" si="123"/>
        <v>0</v>
      </c>
      <c r="N1490" s="31">
        <f t="shared" si="124"/>
        <v>4375</v>
      </c>
      <c r="O1490" s="31">
        <f t="shared" si="125"/>
        <v>0.59767759562841527</v>
      </c>
      <c r="P1490" s="31">
        <f t="shared" si="126"/>
        <v>0.35860655737704916</v>
      </c>
    </row>
    <row r="1491" spans="12:16" ht="15" hidden="1" customHeight="1">
      <c r="L1491" s="30">
        <f t="shared" si="122"/>
        <v>46849</v>
      </c>
      <c r="M1491" s="31">
        <f t="shared" si="123"/>
        <v>0</v>
      </c>
      <c r="N1491" s="31">
        <f t="shared" si="124"/>
        <v>4375</v>
      </c>
      <c r="O1491" s="31">
        <f t="shared" si="125"/>
        <v>0.59767759562841527</v>
      </c>
      <c r="P1491" s="31">
        <f t="shared" si="126"/>
        <v>0.35860655737704916</v>
      </c>
    </row>
    <row r="1492" spans="12:16" ht="15" hidden="1" customHeight="1">
      <c r="L1492" s="30">
        <f t="shared" si="122"/>
        <v>46850</v>
      </c>
      <c r="M1492" s="31">
        <f t="shared" si="123"/>
        <v>0</v>
      </c>
      <c r="N1492" s="31">
        <f t="shared" si="124"/>
        <v>4375</v>
      </c>
      <c r="O1492" s="31">
        <f t="shared" si="125"/>
        <v>0.59767759562841527</v>
      </c>
      <c r="P1492" s="31">
        <f t="shared" si="126"/>
        <v>0.35860655737704916</v>
      </c>
    </row>
    <row r="1493" spans="12:16" ht="15" hidden="1" customHeight="1">
      <c r="L1493" s="30">
        <f t="shared" si="122"/>
        <v>46851</v>
      </c>
      <c r="M1493" s="31">
        <f t="shared" si="123"/>
        <v>0</v>
      </c>
      <c r="N1493" s="31">
        <f t="shared" si="124"/>
        <v>4375</v>
      </c>
      <c r="O1493" s="31">
        <f t="shared" si="125"/>
        <v>0.59767759562841527</v>
      </c>
      <c r="P1493" s="31">
        <f t="shared" si="126"/>
        <v>0.35860655737704916</v>
      </c>
    </row>
    <row r="1494" spans="12:16" ht="15" hidden="1" customHeight="1">
      <c r="L1494" s="30">
        <f t="shared" si="122"/>
        <v>46852</v>
      </c>
      <c r="M1494" s="31">
        <f t="shared" si="123"/>
        <v>0</v>
      </c>
      <c r="N1494" s="31">
        <f t="shared" si="124"/>
        <v>4375</v>
      </c>
      <c r="O1494" s="31">
        <f t="shared" si="125"/>
        <v>0.59767759562841527</v>
      </c>
      <c r="P1494" s="31">
        <f t="shared" si="126"/>
        <v>0.35860655737704916</v>
      </c>
    </row>
    <row r="1495" spans="12:16" ht="15" hidden="1" customHeight="1">
      <c r="L1495" s="30">
        <f t="shared" si="122"/>
        <v>46853</v>
      </c>
      <c r="M1495" s="31">
        <f t="shared" si="123"/>
        <v>0</v>
      </c>
      <c r="N1495" s="31">
        <f t="shared" si="124"/>
        <v>4375</v>
      </c>
      <c r="O1495" s="31">
        <f t="shared" si="125"/>
        <v>0.59767759562841527</v>
      </c>
      <c r="P1495" s="31">
        <f t="shared" si="126"/>
        <v>0.35860655737704916</v>
      </c>
    </row>
    <row r="1496" spans="12:16" ht="15" hidden="1" customHeight="1">
      <c r="L1496" s="30">
        <f t="shared" ref="L1496:L1559" si="127">IFERROR(IF(MAX(L1495+1,Дата_получения_Займа+1)&gt;Дата_погашения_Займа,"-",MAX(L1495+1,Дата_получения_Займа+1)),"-")</f>
        <v>46854</v>
      </c>
      <c r="M1496" s="31">
        <f t="shared" ref="M1496:M1559" si="128">IFERROR(VLOOKUP(L1496,$B$24:$E$52,4,FALSE),0)</f>
        <v>0</v>
      </c>
      <c r="N1496" s="31">
        <f t="shared" ref="N1496:N1559" si="129">IF(ISNUMBER(N1495),N1495-M1496,$E$13)</f>
        <v>4375</v>
      </c>
      <c r="O1496" s="31">
        <f t="shared" ref="O1496:O1559" si="130">IFERROR(IF(ISNUMBER(N1495),N1495,$E$13)*IF(L1496&gt;=$J$14,$E$18,$E$17)/IF(MOD(YEAR(L1496),4),365,366)*IF(ISBLANK(L1495),L1496-$E$15,L1496-L1495),0)</f>
        <v>0.59767759562841527</v>
      </c>
      <c r="P1496" s="31">
        <f t="shared" ref="P1496:P1559" si="131">IFERROR(IF(ISNUMBER(N1495),N1495,$E$13)*3%/IF(MOD(YEAR(L1496),4),365,366)*IF(ISBLANK(L1495),(L1496-$E$15),L1496-L1495),0)</f>
        <v>0.35860655737704916</v>
      </c>
    </row>
    <row r="1497" spans="12:16" ht="15" hidden="1" customHeight="1">
      <c r="L1497" s="30">
        <f t="shared" si="127"/>
        <v>46855</v>
      </c>
      <c r="M1497" s="31">
        <f t="shared" si="128"/>
        <v>0</v>
      </c>
      <c r="N1497" s="31">
        <f t="shared" si="129"/>
        <v>4375</v>
      </c>
      <c r="O1497" s="31">
        <f t="shared" si="130"/>
        <v>0.59767759562841527</v>
      </c>
      <c r="P1497" s="31">
        <f t="shared" si="131"/>
        <v>0.35860655737704916</v>
      </c>
    </row>
    <row r="1498" spans="12:16" ht="15" hidden="1" customHeight="1">
      <c r="L1498" s="30">
        <f t="shared" si="127"/>
        <v>46856</v>
      </c>
      <c r="M1498" s="31">
        <f t="shared" si="128"/>
        <v>0</v>
      </c>
      <c r="N1498" s="31">
        <f t="shared" si="129"/>
        <v>4375</v>
      </c>
      <c r="O1498" s="31">
        <f t="shared" si="130"/>
        <v>0.59767759562841527</v>
      </c>
      <c r="P1498" s="31">
        <f t="shared" si="131"/>
        <v>0.35860655737704916</v>
      </c>
    </row>
    <row r="1499" spans="12:16" ht="15" hidden="1" customHeight="1">
      <c r="L1499" s="30">
        <f t="shared" si="127"/>
        <v>46857</v>
      </c>
      <c r="M1499" s="31">
        <f t="shared" si="128"/>
        <v>0</v>
      </c>
      <c r="N1499" s="31">
        <f t="shared" si="129"/>
        <v>4375</v>
      </c>
      <c r="O1499" s="31">
        <f t="shared" si="130"/>
        <v>0.59767759562841527</v>
      </c>
      <c r="P1499" s="31">
        <f t="shared" si="131"/>
        <v>0.35860655737704916</v>
      </c>
    </row>
    <row r="1500" spans="12:16" ht="15" hidden="1" customHeight="1">
      <c r="L1500" s="30">
        <f t="shared" si="127"/>
        <v>46858</v>
      </c>
      <c r="M1500" s="31">
        <f t="shared" si="128"/>
        <v>0</v>
      </c>
      <c r="N1500" s="31">
        <f t="shared" si="129"/>
        <v>4375</v>
      </c>
      <c r="O1500" s="31">
        <f t="shared" si="130"/>
        <v>0.59767759562841527</v>
      </c>
      <c r="P1500" s="31">
        <f t="shared" si="131"/>
        <v>0.35860655737704916</v>
      </c>
    </row>
    <row r="1501" spans="12:16" ht="15" hidden="1" customHeight="1">
      <c r="L1501" s="30">
        <f t="shared" si="127"/>
        <v>46859</v>
      </c>
      <c r="M1501" s="31">
        <f t="shared" si="128"/>
        <v>0</v>
      </c>
      <c r="N1501" s="31">
        <f t="shared" si="129"/>
        <v>4375</v>
      </c>
      <c r="O1501" s="31">
        <f t="shared" si="130"/>
        <v>0.59767759562841527</v>
      </c>
      <c r="P1501" s="31">
        <f t="shared" si="131"/>
        <v>0.35860655737704916</v>
      </c>
    </row>
    <row r="1502" spans="12:16" ht="15" hidden="1" customHeight="1">
      <c r="L1502" s="30">
        <f t="shared" si="127"/>
        <v>46860</v>
      </c>
      <c r="M1502" s="31">
        <f t="shared" si="128"/>
        <v>0</v>
      </c>
      <c r="N1502" s="31">
        <f t="shared" si="129"/>
        <v>4375</v>
      </c>
      <c r="O1502" s="31">
        <f t="shared" si="130"/>
        <v>0.59767759562841527</v>
      </c>
      <c r="P1502" s="31">
        <f t="shared" si="131"/>
        <v>0.35860655737704916</v>
      </c>
    </row>
    <row r="1503" spans="12:16" ht="15" hidden="1" customHeight="1">
      <c r="L1503" s="30">
        <f t="shared" si="127"/>
        <v>46861</v>
      </c>
      <c r="M1503" s="31">
        <f t="shared" si="128"/>
        <v>0</v>
      </c>
      <c r="N1503" s="31">
        <f t="shared" si="129"/>
        <v>4375</v>
      </c>
      <c r="O1503" s="31">
        <f t="shared" si="130"/>
        <v>0.59767759562841527</v>
      </c>
      <c r="P1503" s="31">
        <f t="shared" si="131"/>
        <v>0.35860655737704916</v>
      </c>
    </row>
    <row r="1504" spans="12:16" ht="15" hidden="1" customHeight="1">
      <c r="L1504" s="30">
        <f t="shared" si="127"/>
        <v>46862</v>
      </c>
      <c r="M1504" s="31">
        <f t="shared" si="128"/>
        <v>0</v>
      </c>
      <c r="N1504" s="31">
        <f t="shared" si="129"/>
        <v>4375</v>
      </c>
      <c r="O1504" s="31">
        <f t="shared" si="130"/>
        <v>0.59767759562841527</v>
      </c>
      <c r="P1504" s="31">
        <f t="shared" si="131"/>
        <v>0.35860655737704916</v>
      </c>
    </row>
    <row r="1505" spans="12:16" ht="15" hidden="1" customHeight="1">
      <c r="L1505" s="30">
        <f t="shared" si="127"/>
        <v>46863</v>
      </c>
      <c r="M1505" s="31">
        <f t="shared" si="128"/>
        <v>0</v>
      </c>
      <c r="N1505" s="31">
        <f t="shared" si="129"/>
        <v>4375</v>
      </c>
      <c r="O1505" s="31">
        <f t="shared" si="130"/>
        <v>0.59767759562841527</v>
      </c>
      <c r="P1505" s="31">
        <f t="shared" si="131"/>
        <v>0.35860655737704916</v>
      </c>
    </row>
    <row r="1506" spans="12:16" ht="15" hidden="1" customHeight="1">
      <c r="L1506" s="30">
        <f t="shared" si="127"/>
        <v>46864</v>
      </c>
      <c r="M1506" s="31">
        <f t="shared" si="128"/>
        <v>0</v>
      </c>
      <c r="N1506" s="31">
        <f t="shared" si="129"/>
        <v>4375</v>
      </c>
      <c r="O1506" s="31">
        <f t="shared" si="130"/>
        <v>0.59767759562841527</v>
      </c>
      <c r="P1506" s="31">
        <f t="shared" si="131"/>
        <v>0.35860655737704916</v>
      </c>
    </row>
    <row r="1507" spans="12:16" ht="15" hidden="1" customHeight="1">
      <c r="L1507" s="30">
        <f t="shared" si="127"/>
        <v>46865</v>
      </c>
      <c r="M1507" s="31">
        <f t="shared" si="128"/>
        <v>0</v>
      </c>
      <c r="N1507" s="31">
        <f t="shared" si="129"/>
        <v>4375</v>
      </c>
      <c r="O1507" s="31">
        <f t="shared" si="130"/>
        <v>0.59767759562841527</v>
      </c>
      <c r="P1507" s="31">
        <f t="shared" si="131"/>
        <v>0.35860655737704916</v>
      </c>
    </row>
    <row r="1508" spans="12:16" ht="15" hidden="1" customHeight="1">
      <c r="L1508" s="30">
        <f t="shared" si="127"/>
        <v>46866</v>
      </c>
      <c r="M1508" s="31">
        <f t="shared" si="128"/>
        <v>0</v>
      </c>
      <c r="N1508" s="31">
        <f t="shared" si="129"/>
        <v>4375</v>
      </c>
      <c r="O1508" s="31">
        <f t="shared" si="130"/>
        <v>0.59767759562841527</v>
      </c>
      <c r="P1508" s="31">
        <f t="shared" si="131"/>
        <v>0.35860655737704916</v>
      </c>
    </row>
    <row r="1509" spans="12:16" ht="15" hidden="1" customHeight="1">
      <c r="L1509" s="30">
        <f t="shared" si="127"/>
        <v>46867</v>
      </c>
      <c r="M1509" s="31">
        <f t="shared" si="128"/>
        <v>0</v>
      </c>
      <c r="N1509" s="31">
        <f t="shared" si="129"/>
        <v>4375</v>
      </c>
      <c r="O1509" s="31">
        <f t="shared" si="130"/>
        <v>0.59767759562841527</v>
      </c>
      <c r="P1509" s="31">
        <f t="shared" si="131"/>
        <v>0.35860655737704916</v>
      </c>
    </row>
    <row r="1510" spans="12:16" ht="15" hidden="1" customHeight="1">
      <c r="L1510" s="30">
        <f t="shared" si="127"/>
        <v>46868</v>
      </c>
      <c r="M1510" s="31">
        <f t="shared" si="128"/>
        <v>0</v>
      </c>
      <c r="N1510" s="31">
        <f t="shared" si="129"/>
        <v>4375</v>
      </c>
      <c r="O1510" s="31">
        <f t="shared" si="130"/>
        <v>0.59767759562841527</v>
      </c>
      <c r="P1510" s="31">
        <f t="shared" si="131"/>
        <v>0.35860655737704916</v>
      </c>
    </row>
    <row r="1511" spans="12:16" ht="15" hidden="1" customHeight="1">
      <c r="L1511" s="30">
        <f t="shared" si="127"/>
        <v>46869</v>
      </c>
      <c r="M1511" s="31">
        <f t="shared" si="128"/>
        <v>0</v>
      </c>
      <c r="N1511" s="31">
        <f t="shared" si="129"/>
        <v>4375</v>
      </c>
      <c r="O1511" s="31">
        <f t="shared" si="130"/>
        <v>0.59767759562841527</v>
      </c>
      <c r="P1511" s="31">
        <f t="shared" si="131"/>
        <v>0.35860655737704916</v>
      </c>
    </row>
    <row r="1512" spans="12:16" ht="15" hidden="1" customHeight="1">
      <c r="L1512" s="30">
        <f t="shared" si="127"/>
        <v>46870</v>
      </c>
      <c r="M1512" s="31">
        <f t="shared" si="128"/>
        <v>0</v>
      </c>
      <c r="N1512" s="31">
        <f t="shared" si="129"/>
        <v>4375</v>
      </c>
      <c r="O1512" s="31">
        <f t="shared" si="130"/>
        <v>0.59767759562841527</v>
      </c>
      <c r="P1512" s="31">
        <f t="shared" si="131"/>
        <v>0.35860655737704916</v>
      </c>
    </row>
    <row r="1513" spans="12:16" ht="15" hidden="1" customHeight="1">
      <c r="L1513" s="30">
        <f t="shared" si="127"/>
        <v>46871</v>
      </c>
      <c r="M1513" s="31">
        <f t="shared" si="128"/>
        <v>0</v>
      </c>
      <c r="N1513" s="31">
        <f t="shared" si="129"/>
        <v>4375</v>
      </c>
      <c r="O1513" s="31">
        <f t="shared" si="130"/>
        <v>0.59767759562841527</v>
      </c>
      <c r="P1513" s="31">
        <f t="shared" si="131"/>
        <v>0.35860655737704916</v>
      </c>
    </row>
    <row r="1514" spans="12:16" ht="15" hidden="1" customHeight="1">
      <c r="L1514" s="30">
        <f t="shared" si="127"/>
        <v>46872</v>
      </c>
      <c r="M1514" s="31">
        <f t="shared" si="128"/>
        <v>0</v>
      </c>
      <c r="N1514" s="31">
        <f t="shared" si="129"/>
        <v>4375</v>
      </c>
      <c r="O1514" s="31">
        <f t="shared" si="130"/>
        <v>0.59767759562841527</v>
      </c>
      <c r="P1514" s="31">
        <f t="shared" si="131"/>
        <v>0.35860655737704916</v>
      </c>
    </row>
    <row r="1515" spans="12:16" ht="15" hidden="1" customHeight="1">
      <c r="L1515" s="30">
        <f t="shared" si="127"/>
        <v>46873</v>
      </c>
      <c r="M1515" s="31">
        <f t="shared" si="128"/>
        <v>0</v>
      </c>
      <c r="N1515" s="31">
        <f t="shared" si="129"/>
        <v>4375</v>
      </c>
      <c r="O1515" s="31">
        <f t="shared" si="130"/>
        <v>0.59767759562841527</v>
      </c>
      <c r="P1515" s="31">
        <f t="shared" si="131"/>
        <v>0.35860655737704916</v>
      </c>
    </row>
    <row r="1516" spans="12:16" ht="15" hidden="1" customHeight="1">
      <c r="L1516" s="30">
        <f t="shared" si="127"/>
        <v>46874</v>
      </c>
      <c r="M1516" s="31">
        <f t="shared" si="128"/>
        <v>0</v>
      </c>
      <c r="N1516" s="31">
        <f t="shared" si="129"/>
        <v>4375</v>
      </c>
      <c r="O1516" s="31">
        <f t="shared" si="130"/>
        <v>0.59767759562841527</v>
      </c>
      <c r="P1516" s="31">
        <f t="shared" si="131"/>
        <v>0.35860655737704916</v>
      </c>
    </row>
    <row r="1517" spans="12:16" ht="15" hidden="1" customHeight="1">
      <c r="L1517" s="30">
        <f t="shared" si="127"/>
        <v>46875</v>
      </c>
      <c r="M1517" s="31">
        <f t="shared" si="128"/>
        <v>0</v>
      </c>
      <c r="N1517" s="31">
        <f t="shared" si="129"/>
        <v>4375</v>
      </c>
      <c r="O1517" s="31">
        <f t="shared" si="130"/>
        <v>0.59767759562841527</v>
      </c>
      <c r="P1517" s="31">
        <f t="shared" si="131"/>
        <v>0.35860655737704916</v>
      </c>
    </row>
    <row r="1518" spans="12:16" ht="15" hidden="1" customHeight="1">
      <c r="L1518" s="30">
        <f t="shared" si="127"/>
        <v>46876</v>
      </c>
      <c r="M1518" s="31">
        <f t="shared" si="128"/>
        <v>0</v>
      </c>
      <c r="N1518" s="31">
        <f t="shared" si="129"/>
        <v>4375</v>
      </c>
      <c r="O1518" s="31">
        <f t="shared" si="130"/>
        <v>0.59767759562841527</v>
      </c>
      <c r="P1518" s="31">
        <f t="shared" si="131"/>
        <v>0.35860655737704916</v>
      </c>
    </row>
    <row r="1519" spans="12:16" ht="15" hidden="1" customHeight="1">
      <c r="L1519" s="30">
        <f t="shared" si="127"/>
        <v>46877</v>
      </c>
      <c r="M1519" s="31">
        <f t="shared" si="128"/>
        <v>0</v>
      </c>
      <c r="N1519" s="31">
        <f t="shared" si="129"/>
        <v>4375</v>
      </c>
      <c r="O1519" s="31">
        <f t="shared" si="130"/>
        <v>0.59767759562841527</v>
      </c>
      <c r="P1519" s="31">
        <f t="shared" si="131"/>
        <v>0.35860655737704916</v>
      </c>
    </row>
    <row r="1520" spans="12:16" ht="15" hidden="1" customHeight="1">
      <c r="L1520" s="30">
        <f t="shared" si="127"/>
        <v>46878</v>
      </c>
      <c r="M1520" s="31">
        <f t="shared" si="128"/>
        <v>0</v>
      </c>
      <c r="N1520" s="31">
        <f t="shared" si="129"/>
        <v>4375</v>
      </c>
      <c r="O1520" s="31">
        <f t="shared" si="130"/>
        <v>0.59767759562841527</v>
      </c>
      <c r="P1520" s="31">
        <f t="shared" si="131"/>
        <v>0.35860655737704916</v>
      </c>
    </row>
    <row r="1521" spans="12:16" ht="15" hidden="1" customHeight="1">
      <c r="L1521" s="30">
        <f t="shared" si="127"/>
        <v>46879</v>
      </c>
      <c r="M1521" s="31">
        <f t="shared" si="128"/>
        <v>0</v>
      </c>
      <c r="N1521" s="31">
        <f t="shared" si="129"/>
        <v>4375</v>
      </c>
      <c r="O1521" s="31">
        <f t="shared" si="130"/>
        <v>0.59767759562841527</v>
      </c>
      <c r="P1521" s="31">
        <f t="shared" si="131"/>
        <v>0.35860655737704916</v>
      </c>
    </row>
    <row r="1522" spans="12:16" ht="15" hidden="1" customHeight="1">
      <c r="L1522" s="30">
        <f t="shared" si="127"/>
        <v>46880</v>
      </c>
      <c r="M1522" s="31">
        <f t="shared" si="128"/>
        <v>0</v>
      </c>
      <c r="N1522" s="31">
        <f t="shared" si="129"/>
        <v>4375</v>
      </c>
      <c r="O1522" s="31">
        <f t="shared" si="130"/>
        <v>0.59767759562841527</v>
      </c>
      <c r="P1522" s="31">
        <f t="shared" si="131"/>
        <v>0.35860655737704916</v>
      </c>
    </row>
    <row r="1523" spans="12:16" ht="15" hidden="1" customHeight="1">
      <c r="L1523" s="30">
        <f t="shared" si="127"/>
        <v>46881</v>
      </c>
      <c r="M1523" s="31">
        <f t="shared" si="128"/>
        <v>0</v>
      </c>
      <c r="N1523" s="31">
        <f t="shared" si="129"/>
        <v>4375</v>
      </c>
      <c r="O1523" s="31">
        <f t="shared" si="130"/>
        <v>0.59767759562841527</v>
      </c>
      <c r="P1523" s="31">
        <f t="shared" si="131"/>
        <v>0.35860655737704916</v>
      </c>
    </row>
    <row r="1524" spans="12:16" ht="15" hidden="1" customHeight="1">
      <c r="L1524" s="30">
        <f t="shared" si="127"/>
        <v>46882</v>
      </c>
      <c r="M1524" s="31">
        <f t="shared" si="128"/>
        <v>0</v>
      </c>
      <c r="N1524" s="31">
        <f t="shared" si="129"/>
        <v>4375</v>
      </c>
      <c r="O1524" s="31">
        <f t="shared" si="130"/>
        <v>0.59767759562841527</v>
      </c>
      <c r="P1524" s="31">
        <f t="shared" si="131"/>
        <v>0.35860655737704916</v>
      </c>
    </row>
    <row r="1525" spans="12:16" ht="15" hidden="1" customHeight="1">
      <c r="L1525" s="30">
        <f t="shared" si="127"/>
        <v>46883</v>
      </c>
      <c r="M1525" s="31">
        <f t="shared" si="128"/>
        <v>0</v>
      </c>
      <c r="N1525" s="31">
        <f t="shared" si="129"/>
        <v>4375</v>
      </c>
      <c r="O1525" s="31">
        <f t="shared" si="130"/>
        <v>0.59767759562841527</v>
      </c>
      <c r="P1525" s="31">
        <f t="shared" si="131"/>
        <v>0.35860655737704916</v>
      </c>
    </row>
    <row r="1526" spans="12:16" ht="15" hidden="1" customHeight="1">
      <c r="L1526" s="30">
        <f t="shared" si="127"/>
        <v>46884</v>
      </c>
      <c r="M1526" s="31">
        <f t="shared" si="128"/>
        <v>0</v>
      </c>
      <c r="N1526" s="31">
        <f t="shared" si="129"/>
        <v>4375</v>
      </c>
      <c r="O1526" s="31">
        <f t="shared" si="130"/>
        <v>0.59767759562841527</v>
      </c>
      <c r="P1526" s="31">
        <f t="shared" si="131"/>
        <v>0.35860655737704916</v>
      </c>
    </row>
    <row r="1527" spans="12:16" ht="15" hidden="1" customHeight="1">
      <c r="L1527" s="30">
        <f t="shared" si="127"/>
        <v>46885</v>
      </c>
      <c r="M1527" s="31">
        <f t="shared" si="128"/>
        <v>0</v>
      </c>
      <c r="N1527" s="31">
        <f t="shared" si="129"/>
        <v>4375</v>
      </c>
      <c r="O1527" s="31">
        <f t="shared" si="130"/>
        <v>0.59767759562841527</v>
      </c>
      <c r="P1527" s="31">
        <f t="shared" si="131"/>
        <v>0.35860655737704916</v>
      </c>
    </row>
    <row r="1528" spans="12:16" ht="15" hidden="1" customHeight="1">
      <c r="L1528" s="30">
        <f t="shared" si="127"/>
        <v>46886</v>
      </c>
      <c r="M1528" s="31">
        <f t="shared" si="128"/>
        <v>0</v>
      </c>
      <c r="N1528" s="31">
        <f t="shared" si="129"/>
        <v>4375</v>
      </c>
      <c r="O1528" s="31">
        <f t="shared" si="130"/>
        <v>0.59767759562841527</v>
      </c>
      <c r="P1528" s="31">
        <f t="shared" si="131"/>
        <v>0.35860655737704916</v>
      </c>
    </row>
    <row r="1529" spans="12:16" ht="15" hidden="1" customHeight="1">
      <c r="L1529" s="30">
        <f t="shared" si="127"/>
        <v>46887</v>
      </c>
      <c r="M1529" s="31">
        <f t="shared" si="128"/>
        <v>0</v>
      </c>
      <c r="N1529" s="31">
        <f t="shared" si="129"/>
        <v>4375</v>
      </c>
      <c r="O1529" s="31">
        <f t="shared" si="130"/>
        <v>0.59767759562841527</v>
      </c>
      <c r="P1529" s="31">
        <f t="shared" si="131"/>
        <v>0.35860655737704916</v>
      </c>
    </row>
    <row r="1530" spans="12:16" ht="15" hidden="1" customHeight="1">
      <c r="L1530" s="30">
        <f t="shared" si="127"/>
        <v>46888</v>
      </c>
      <c r="M1530" s="31">
        <f t="shared" si="128"/>
        <v>0</v>
      </c>
      <c r="N1530" s="31">
        <f t="shared" si="129"/>
        <v>4375</v>
      </c>
      <c r="O1530" s="31">
        <f t="shared" si="130"/>
        <v>0.59767759562841527</v>
      </c>
      <c r="P1530" s="31">
        <f t="shared" si="131"/>
        <v>0.35860655737704916</v>
      </c>
    </row>
    <row r="1531" spans="12:16" ht="15" hidden="1" customHeight="1">
      <c r="L1531" s="30">
        <f t="shared" si="127"/>
        <v>46889</v>
      </c>
      <c r="M1531" s="31">
        <f t="shared" si="128"/>
        <v>0</v>
      </c>
      <c r="N1531" s="31">
        <f t="shared" si="129"/>
        <v>4375</v>
      </c>
      <c r="O1531" s="31">
        <f t="shared" si="130"/>
        <v>0.59767759562841527</v>
      </c>
      <c r="P1531" s="31">
        <f t="shared" si="131"/>
        <v>0.35860655737704916</v>
      </c>
    </row>
    <row r="1532" spans="12:16" ht="15" hidden="1" customHeight="1">
      <c r="L1532" s="30">
        <f t="shared" si="127"/>
        <v>46890</v>
      </c>
      <c r="M1532" s="31">
        <f t="shared" si="128"/>
        <v>0</v>
      </c>
      <c r="N1532" s="31">
        <f t="shared" si="129"/>
        <v>4375</v>
      </c>
      <c r="O1532" s="31">
        <f t="shared" si="130"/>
        <v>0.59767759562841527</v>
      </c>
      <c r="P1532" s="31">
        <f t="shared" si="131"/>
        <v>0.35860655737704916</v>
      </c>
    </row>
    <row r="1533" spans="12:16" ht="15" hidden="1" customHeight="1">
      <c r="L1533" s="30">
        <f t="shared" si="127"/>
        <v>46891</v>
      </c>
      <c r="M1533" s="31">
        <f t="shared" si="128"/>
        <v>0</v>
      </c>
      <c r="N1533" s="31">
        <f t="shared" si="129"/>
        <v>4375</v>
      </c>
      <c r="O1533" s="31">
        <f t="shared" si="130"/>
        <v>0.59767759562841527</v>
      </c>
      <c r="P1533" s="31">
        <f t="shared" si="131"/>
        <v>0.35860655737704916</v>
      </c>
    </row>
    <row r="1534" spans="12:16" ht="15" hidden="1" customHeight="1">
      <c r="L1534" s="30">
        <f t="shared" si="127"/>
        <v>46892</v>
      </c>
      <c r="M1534" s="31">
        <f t="shared" si="128"/>
        <v>0</v>
      </c>
      <c r="N1534" s="31">
        <f t="shared" si="129"/>
        <v>4375</v>
      </c>
      <c r="O1534" s="31">
        <f t="shared" si="130"/>
        <v>0.59767759562841527</v>
      </c>
      <c r="P1534" s="31">
        <f t="shared" si="131"/>
        <v>0.35860655737704916</v>
      </c>
    </row>
    <row r="1535" spans="12:16" ht="15" hidden="1" customHeight="1">
      <c r="L1535" s="30">
        <f t="shared" si="127"/>
        <v>46893</v>
      </c>
      <c r="M1535" s="31">
        <f t="shared" si="128"/>
        <v>0</v>
      </c>
      <c r="N1535" s="31">
        <f t="shared" si="129"/>
        <v>4375</v>
      </c>
      <c r="O1535" s="31">
        <f t="shared" si="130"/>
        <v>0.59767759562841527</v>
      </c>
      <c r="P1535" s="31">
        <f t="shared" si="131"/>
        <v>0.35860655737704916</v>
      </c>
    </row>
    <row r="1536" spans="12:16" ht="15" hidden="1" customHeight="1">
      <c r="L1536" s="30">
        <f t="shared" si="127"/>
        <v>46894</v>
      </c>
      <c r="M1536" s="31">
        <f t="shared" si="128"/>
        <v>0</v>
      </c>
      <c r="N1536" s="31">
        <f t="shared" si="129"/>
        <v>4375</v>
      </c>
      <c r="O1536" s="31">
        <f t="shared" si="130"/>
        <v>0.59767759562841527</v>
      </c>
      <c r="P1536" s="31">
        <f t="shared" si="131"/>
        <v>0.35860655737704916</v>
      </c>
    </row>
    <row r="1537" spans="12:16" ht="15" hidden="1" customHeight="1">
      <c r="L1537" s="30">
        <f t="shared" si="127"/>
        <v>46895</v>
      </c>
      <c r="M1537" s="31">
        <f t="shared" si="128"/>
        <v>0</v>
      </c>
      <c r="N1537" s="31">
        <f t="shared" si="129"/>
        <v>4375</v>
      </c>
      <c r="O1537" s="31">
        <f t="shared" si="130"/>
        <v>0.59767759562841527</v>
      </c>
      <c r="P1537" s="31">
        <f t="shared" si="131"/>
        <v>0.35860655737704916</v>
      </c>
    </row>
    <row r="1538" spans="12:16" ht="15" hidden="1" customHeight="1">
      <c r="L1538" s="30">
        <f t="shared" si="127"/>
        <v>46896</v>
      </c>
      <c r="M1538" s="31">
        <f t="shared" si="128"/>
        <v>0</v>
      </c>
      <c r="N1538" s="31">
        <f t="shared" si="129"/>
        <v>4375</v>
      </c>
      <c r="O1538" s="31">
        <f t="shared" si="130"/>
        <v>0.59767759562841527</v>
      </c>
      <c r="P1538" s="31">
        <f t="shared" si="131"/>
        <v>0.35860655737704916</v>
      </c>
    </row>
    <row r="1539" spans="12:16" ht="15" hidden="1" customHeight="1">
      <c r="L1539" s="30">
        <f t="shared" si="127"/>
        <v>46897</v>
      </c>
      <c r="M1539" s="31">
        <f t="shared" si="128"/>
        <v>0</v>
      </c>
      <c r="N1539" s="31">
        <f t="shared" si="129"/>
        <v>4375</v>
      </c>
      <c r="O1539" s="31">
        <f t="shared" si="130"/>
        <v>0.59767759562841527</v>
      </c>
      <c r="P1539" s="31">
        <f t="shared" si="131"/>
        <v>0.35860655737704916</v>
      </c>
    </row>
    <row r="1540" spans="12:16" ht="15" hidden="1" customHeight="1">
      <c r="L1540" s="30">
        <f t="shared" si="127"/>
        <v>46898</v>
      </c>
      <c r="M1540" s="31">
        <f t="shared" si="128"/>
        <v>0</v>
      </c>
      <c r="N1540" s="31">
        <f t="shared" si="129"/>
        <v>4375</v>
      </c>
      <c r="O1540" s="31">
        <f t="shared" si="130"/>
        <v>0.59767759562841527</v>
      </c>
      <c r="P1540" s="31">
        <f t="shared" si="131"/>
        <v>0.35860655737704916</v>
      </c>
    </row>
    <row r="1541" spans="12:16" ht="15" hidden="1" customHeight="1">
      <c r="L1541" s="30">
        <f t="shared" si="127"/>
        <v>46899</v>
      </c>
      <c r="M1541" s="31">
        <f t="shared" si="128"/>
        <v>0</v>
      </c>
      <c r="N1541" s="31">
        <f t="shared" si="129"/>
        <v>4375</v>
      </c>
      <c r="O1541" s="31">
        <f t="shared" si="130"/>
        <v>0.59767759562841527</v>
      </c>
      <c r="P1541" s="31">
        <f t="shared" si="131"/>
        <v>0.35860655737704916</v>
      </c>
    </row>
    <row r="1542" spans="12:16" ht="15" hidden="1" customHeight="1">
      <c r="L1542" s="30">
        <f t="shared" si="127"/>
        <v>46900</v>
      </c>
      <c r="M1542" s="31">
        <f t="shared" si="128"/>
        <v>0</v>
      </c>
      <c r="N1542" s="31">
        <f t="shared" si="129"/>
        <v>4375</v>
      </c>
      <c r="O1542" s="31">
        <f t="shared" si="130"/>
        <v>0.59767759562841527</v>
      </c>
      <c r="P1542" s="31">
        <f t="shared" si="131"/>
        <v>0.35860655737704916</v>
      </c>
    </row>
    <row r="1543" spans="12:16" ht="15" hidden="1" customHeight="1">
      <c r="L1543" s="30">
        <f t="shared" si="127"/>
        <v>46901</v>
      </c>
      <c r="M1543" s="31">
        <f t="shared" si="128"/>
        <v>0</v>
      </c>
      <c r="N1543" s="31">
        <f t="shared" si="129"/>
        <v>4375</v>
      </c>
      <c r="O1543" s="31">
        <f t="shared" si="130"/>
        <v>0.59767759562841527</v>
      </c>
      <c r="P1543" s="31">
        <f t="shared" si="131"/>
        <v>0.35860655737704916</v>
      </c>
    </row>
    <row r="1544" spans="12:16" ht="15" hidden="1" customHeight="1">
      <c r="L1544" s="30">
        <f t="shared" si="127"/>
        <v>46902</v>
      </c>
      <c r="M1544" s="31">
        <f t="shared" si="128"/>
        <v>0</v>
      </c>
      <c r="N1544" s="31">
        <f t="shared" si="129"/>
        <v>4375</v>
      </c>
      <c r="O1544" s="31">
        <f t="shared" si="130"/>
        <v>0.59767759562841527</v>
      </c>
      <c r="P1544" s="31">
        <f t="shared" si="131"/>
        <v>0.35860655737704916</v>
      </c>
    </row>
    <row r="1545" spans="12:16" ht="15" hidden="1" customHeight="1">
      <c r="L1545" s="30">
        <f t="shared" si="127"/>
        <v>46903</v>
      </c>
      <c r="M1545" s="31">
        <f t="shared" si="128"/>
        <v>0</v>
      </c>
      <c r="N1545" s="31">
        <f t="shared" si="129"/>
        <v>4375</v>
      </c>
      <c r="O1545" s="31">
        <f t="shared" si="130"/>
        <v>0.59767759562841527</v>
      </c>
      <c r="P1545" s="31">
        <f t="shared" si="131"/>
        <v>0.35860655737704916</v>
      </c>
    </row>
    <row r="1546" spans="12:16" ht="15" hidden="1" customHeight="1">
      <c r="L1546" s="30">
        <f t="shared" si="127"/>
        <v>46904</v>
      </c>
      <c r="M1546" s="31">
        <f t="shared" si="128"/>
        <v>0</v>
      </c>
      <c r="N1546" s="31">
        <f t="shared" si="129"/>
        <v>4375</v>
      </c>
      <c r="O1546" s="31">
        <f t="shared" si="130"/>
        <v>0.59767759562841527</v>
      </c>
      <c r="P1546" s="31">
        <f t="shared" si="131"/>
        <v>0.35860655737704916</v>
      </c>
    </row>
    <row r="1547" spans="12:16" ht="15" hidden="1" customHeight="1">
      <c r="L1547" s="30">
        <f t="shared" si="127"/>
        <v>46905</v>
      </c>
      <c r="M1547" s="31">
        <f t="shared" si="128"/>
        <v>0</v>
      </c>
      <c r="N1547" s="31">
        <f t="shared" si="129"/>
        <v>4375</v>
      </c>
      <c r="O1547" s="31">
        <f t="shared" si="130"/>
        <v>0.59767759562841527</v>
      </c>
      <c r="P1547" s="31">
        <f t="shared" si="131"/>
        <v>0.35860655737704916</v>
      </c>
    </row>
    <row r="1548" spans="12:16" ht="15" hidden="1" customHeight="1">
      <c r="L1548" s="30">
        <f t="shared" si="127"/>
        <v>46906</v>
      </c>
      <c r="M1548" s="31">
        <f t="shared" si="128"/>
        <v>0</v>
      </c>
      <c r="N1548" s="31">
        <f t="shared" si="129"/>
        <v>4375</v>
      </c>
      <c r="O1548" s="31">
        <f t="shared" si="130"/>
        <v>0.59767759562841527</v>
      </c>
      <c r="P1548" s="31">
        <f t="shared" si="131"/>
        <v>0.35860655737704916</v>
      </c>
    </row>
    <row r="1549" spans="12:16" ht="15" hidden="1" customHeight="1">
      <c r="L1549" s="30">
        <f t="shared" si="127"/>
        <v>46907</v>
      </c>
      <c r="M1549" s="31">
        <f t="shared" si="128"/>
        <v>0</v>
      </c>
      <c r="N1549" s="31">
        <f t="shared" si="129"/>
        <v>4375</v>
      </c>
      <c r="O1549" s="31">
        <f t="shared" si="130"/>
        <v>0.59767759562841527</v>
      </c>
      <c r="P1549" s="31">
        <f t="shared" si="131"/>
        <v>0.35860655737704916</v>
      </c>
    </row>
    <row r="1550" spans="12:16" ht="15" hidden="1" customHeight="1">
      <c r="L1550" s="30">
        <f t="shared" si="127"/>
        <v>46908</v>
      </c>
      <c r="M1550" s="31">
        <f t="shared" si="128"/>
        <v>0</v>
      </c>
      <c r="N1550" s="31">
        <f t="shared" si="129"/>
        <v>4375</v>
      </c>
      <c r="O1550" s="31">
        <f t="shared" si="130"/>
        <v>0.59767759562841527</v>
      </c>
      <c r="P1550" s="31">
        <f t="shared" si="131"/>
        <v>0.35860655737704916</v>
      </c>
    </row>
    <row r="1551" spans="12:16" ht="15" hidden="1" customHeight="1">
      <c r="L1551" s="30">
        <f t="shared" si="127"/>
        <v>46909</v>
      </c>
      <c r="M1551" s="31">
        <f t="shared" si="128"/>
        <v>0</v>
      </c>
      <c r="N1551" s="31">
        <f t="shared" si="129"/>
        <v>4375</v>
      </c>
      <c r="O1551" s="31">
        <f t="shared" si="130"/>
        <v>0.59767759562841527</v>
      </c>
      <c r="P1551" s="31">
        <f t="shared" si="131"/>
        <v>0.35860655737704916</v>
      </c>
    </row>
    <row r="1552" spans="12:16" ht="15" hidden="1" customHeight="1">
      <c r="L1552" s="30">
        <f t="shared" si="127"/>
        <v>46910</v>
      </c>
      <c r="M1552" s="31">
        <f t="shared" si="128"/>
        <v>0</v>
      </c>
      <c r="N1552" s="31">
        <f t="shared" si="129"/>
        <v>4375</v>
      </c>
      <c r="O1552" s="31">
        <f t="shared" si="130"/>
        <v>0.59767759562841527</v>
      </c>
      <c r="P1552" s="31">
        <f t="shared" si="131"/>
        <v>0.35860655737704916</v>
      </c>
    </row>
    <row r="1553" spans="12:16" ht="15" hidden="1" customHeight="1">
      <c r="L1553" s="30">
        <f t="shared" si="127"/>
        <v>46911</v>
      </c>
      <c r="M1553" s="31">
        <f t="shared" si="128"/>
        <v>0</v>
      </c>
      <c r="N1553" s="31">
        <f t="shared" si="129"/>
        <v>4375</v>
      </c>
      <c r="O1553" s="31">
        <f t="shared" si="130"/>
        <v>0.59767759562841527</v>
      </c>
      <c r="P1553" s="31">
        <f t="shared" si="131"/>
        <v>0.35860655737704916</v>
      </c>
    </row>
    <row r="1554" spans="12:16" ht="15" hidden="1" customHeight="1">
      <c r="L1554" s="30">
        <f t="shared" si="127"/>
        <v>46912</v>
      </c>
      <c r="M1554" s="31">
        <f t="shared" si="128"/>
        <v>0</v>
      </c>
      <c r="N1554" s="31">
        <f t="shared" si="129"/>
        <v>4375</v>
      </c>
      <c r="O1554" s="31">
        <f t="shared" si="130"/>
        <v>0.59767759562841527</v>
      </c>
      <c r="P1554" s="31">
        <f t="shared" si="131"/>
        <v>0.35860655737704916</v>
      </c>
    </row>
    <row r="1555" spans="12:16" ht="15" hidden="1" customHeight="1">
      <c r="L1555" s="30">
        <f t="shared" si="127"/>
        <v>46913</v>
      </c>
      <c r="M1555" s="31">
        <f t="shared" si="128"/>
        <v>0</v>
      </c>
      <c r="N1555" s="31">
        <f t="shared" si="129"/>
        <v>4375</v>
      </c>
      <c r="O1555" s="31">
        <f t="shared" si="130"/>
        <v>0.59767759562841527</v>
      </c>
      <c r="P1555" s="31">
        <f t="shared" si="131"/>
        <v>0.35860655737704916</v>
      </c>
    </row>
    <row r="1556" spans="12:16" ht="15" hidden="1" customHeight="1">
      <c r="L1556" s="30">
        <f t="shared" si="127"/>
        <v>46914</v>
      </c>
      <c r="M1556" s="31">
        <f t="shared" si="128"/>
        <v>0</v>
      </c>
      <c r="N1556" s="31">
        <f t="shared" si="129"/>
        <v>4375</v>
      </c>
      <c r="O1556" s="31">
        <f t="shared" si="130"/>
        <v>0.59767759562841527</v>
      </c>
      <c r="P1556" s="31">
        <f t="shared" si="131"/>
        <v>0.35860655737704916</v>
      </c>
    </row>
    <row r="1557" spans="12:16" ht="15" hidden="1" customHeight="1">
      <c r="L1557" s="30">
        <f t="shared" si="127"/>
        <v>46915</v>
      </c>
      <c r="M1557" s="31">
        <f t="shared" si="128"/>
        <v>0</v>
      </c>
      <c r="N1557" s="31">
        <f t="shared" si="129"/>
        <v>4375</v>
      </c>
      <c r="O1557" s="31">
        <f t="shared" si="130"/>
        <v>0.59767759562841527</v>
      </c>
      <c r="P1557" s="31">
        <f t="shared" si="131"/>
        <v>0.35860655737704916</v>
      </c>
    </row>
    <row r="1558" spans="12:16" ht="15" hidden="1" customHeight="1">
      <c r="L1558" s="30">
        <f t="shared" si="127"/>
        <v>46916</v>
      </c>
      <c r="M1558" s="31">
        <f t="shared" si="128"/>
        <v>0</v>
      </c>
      <c r="N1558" s="31">
        <f t="shared" si="129"/>
        <v>4375</v>
      </c>
      <c r="O1558" s="31">
        <f t="shared" si="130"/>
        <v>0.59767759562841527</v>
      </c>
      <c r="P1558" s="31">
        <f t="shared" si="131"/>
        <v>0.35860655737704916</v>
      </c>
    </row>
    <row r="1559" spans="12:16" ht="15" hidden="1" customHeight="1">
      <c r="L1559" s="30">
        <f t="shared" si="127"/>
        <v>46917</v>
      </c>
      <c r="M1559" s="31">
        <f t="shared" si="128"/>
        <v>0</v>
      </c>
      <c r="N1559" s="31">
        <f t="shared" si="129"/>
        <v>4375</v>
      </c>
      <c r="O1559" s="31">
        <f t="shared" si="130"/>
        <v>0.59767759562841527</v>
      </c>
      <c r="P1559" s="31">
        <f t="shared" si="131"/>
        <v>0.35860655737704916</v>
      </c>
    </row>
    <row r="1560" spans="12:16" ht="15" hidden="1" customHeight="1">
      <c r="L1560" s="30">
        <f t="shared" ref="L1560:L1623" si="132">IFERROR(IF(MAX(L1559+1,Дата_получения_Займа+1)&gt;Дата_погашения_Займа,"-",MAX(L1559+1,Дата_получения_Займа+1)),"-")</f>
        <v>46918</v>
      </c>
      <c r="M1560" s="31">
        <f t="shared" ref="M1560:M1623" si="133">IFERROR(VLOOKUP(L1560,$B$24:$E$52,4,FALSE),0)</f>
        <v>0</v>
      </c>
      <c r="N1560" s="31">
        <f t="shared" ref="N1560:N1623" si="134">IF(ISNUMBER(N1559),N1559-M1560,$E$13)</f>
        <v>4375</v>
      </c>
      <c r="O1560" s="31">
        <f t="shared" ref="O1560:O1623" si="135">IFERROR(IF(ISNUMBER(N1559),N1559,$E$13)*IF(L1560&gt;=$J$14,$E$18,$E$17)/IF(MOD(YEAR(L1560),4),365,366)*IF(ISBLANK(L1559),L1560-$E$15,L1560-L1559),0)</f>
        <v>0.59767759562841527</v>
      </c>
      <c r="P1560" s="31">
        <f t="shared" ref="P1560:P1623" si="136">IFERROR(IF(ISNUMBER(N1559),N1559,$E$13)*3%/IF(MOD(YEAR(L1560),4),365,366)*IF(ISBLANK(L1559),(L1560-$E$15),L1560-L1559),0)</f>
        <v>0.35860655737704916</v>
      </c>
    </row>
    <row r="1561" spans="12:16" ht="15" hidden="1" customHeight="1">
      <c r="L1561" s="30">
        <f t="shared" si="132"/>
        <v>46919</v>
      </c>
      <c r="M1561" s="31">
        <f t="shared" si="133"/>
        <v>0</v>
      </c>
      <c r="N1561" s="31">
        <f t="shared" si="134"/>
        <v>4375</v>
      </c>
      <c r="O1561" s="31">
        <f t="shared" si="135"/>
        <v>0.59767759562841527</v>
      </c>
      <c r="P1561" s="31">
        <f t="shared" si="136"/>
        <v>0.35860655737704916</v>
      </c>
    </row>
    <row r="1562" spans="12:16" ht="15" hidden="1" customHeight="1">
      <c r="L1562" s="30">
        <f t="shared" si="132"/>
        <v>46920</v>
      </c>
      <c r="M1562" s="31">
        <f t="shared" si="133"/>
        <v>0</v>
      </c>
      <c r="N1562" s="31">
        <f t="shared" si="134"/>
        <v>4375</v>
      </c>
      <c r="O1562" s="31">
        <f t="shared" si="135"/>
        <v>0.59767759562841527</v>
      </c>
      <c r="P1562" s="31">
        <f t="shared" si="136"/>
        <v>0.35860655737704916</v>
      </c>
    </row>
    <row r="1563" spans="12:16" ht="15" hidden="1" customHeight="1">
      <c r="L1563" s="30">
        <f t="shared" si="132"/>
        <v>46921</v>
      </c>
      <c r="M1563" s="31">
        <f t="shared" si="133"/>
        <v>0</v>
      </c>
      <c r="N1563" s="31">
        <f t="shared" si="134"/>
        <v>4375</v>
      </c>
      <c r="O1563" s="31">
        <f t="shared" si="135"/>
        <v>0.59767759562841527</v>
      </c>
      <c r="P1563" s="31">
        <f t="shared" si="136"/>
        <v>0.35860655737704916</v>
      </c>
    </row>
    <row r="1564" spans="12:16" ht="15" hidden="1" customHeight="1">
      <c r="L1564" s="30">
        <f t="shared" si="132"/>
        <v>46922</v>
      </c>
      <c r="M1564" s="31">
        <f t="shared" si="133"/>
        <v>0</v>
      </c>
      <c r="N1564" s="31">
        <f t="shared" si="134"/>
        <v>4375</v>
      </c>
      <c r="O1564" s="31">
        <f t="shared" si="135"/>
        <v>0.59767759562841527</v>
      </c>
      <c r="P1564" s="31">
        <f t="shared" si="136"/>
        <v>0.35860655737704916</v>
      </c>
    </row>
    <row r="1565" spans="12:16" ht="15" hidden="1" customHeight="1">
      <c r="L1565" s="30">
        <f t="shared" si="132"/>
        <v>46923</v>
      </c>
      <c r="M1565" s="31">
        <f t="shared" si="133"/>
        <v>0</v>
      </c>
      <c r="N1565" s="31">
        <f t="shared" si="134"/>
        <v>4375</v>
      </c>
      <c r="O1565" s="31">
        <f t="shared" si="135"/>
        <v>0.59767759562841527</v>
      </c>
      <c r="P1565" s="31">
        <f t="shared" si="136"/>
        <v>0.35860655737704916</v>
      </c>
    </row>
    <row r="1566" spans="12:16" ht="15" hidden="1" customHeight="1">
      <c r="L1566" s="30">
        <f t="shared" si="132"/>
        <v>46924</v>
      </c>
      <c r="M1566" s="31">
        <f t="shared" si="133"/>
        <v>0</v>
      </c>
      <c r="N1566" s="31">
        <f t="shared" si="134"/>
        <v>4375</v>
      </c>
      <c r="O1566" s="31">
        <f t="shared" si="135"/>
        <v>0.59767759562841527</v>
      </c>
      <c r="P1566" s="31">
        <f t="shared" si="136"/>
        <v>0.35860655737704916</v>
      </c>
    </row>
    <row r="1567" spans="12:16" ht="15" hidden="1" customHeight="1">
      <c r="L1567" s="30">
        <f t="shared" si="132"/>
        <v>46925</v>
      </c>
      <c r="M1567" s="31">
        <f t="shared" si="133"/>
        <v>0</v>
      </c>
      <c r="N1567" s="31">
        <f t="shared" si="134"/>
        <v>4375</v>
      </c>
      <c r="O1567" s="31">
        <f t="shared" si="135"/>
        <v>0.59767759562841527</v>
      </c>
      <c r="P1567" s="31">
        <f t="shared" si="136"/>
        <v>0.35860655737704916</v>
      </c>
    </row>
    <row r="1568" spans="12:16" ht="15" hidden="1" customHeight="1">
      <c r="L1568" s="30">
        <f t="shared" si="132"/>
        <v>46926</v>
      </c>
      <c r="M1568" s="31">
        <f t="shared" si="133"/>
        <v>0</v>
      </c>
      <c r="N1568" s="31">
        <f t="shared" si="134"/>
        <v>4375</v>
      </c>
      <c r="O1568" s="31">
        <f t="shared" si="135"/>
        <v>0.59767759562841527</v>
      </c>
      <c r="P1568" s="31">
        <f t="shared" si="136"/>
        <v>0.35860655737704916</v>
      </c>
    </row>
    <row r="1569" spans="12:16" ht="15" hidden="1" customHeight="1">
      <c r="L1569" s="30">
        <f t="shared" si="132"/>
        <v>46927</v>
      </c>
      <c r="M1569" s="31">
        <f t="shared" si="133"/>
        <v>0</v>
      </c>
      <c r="N1569" s="31">
        <f t="shared" si="134"/>
        <v>4375</v>
      </c>
      <c r="O1569" s="31">
        <f t="shared" si="135"/>
        <v>0.59767759562841527</v>
      </c>
      <c r="P1569" s="31">
        <f t="shared" si="136"/>
        <v>0.35860655737704916</v>
      </c>
    </row>
    <row r="1570" spans="12:16" ht="15" hidden="1" customHeight="1">
      <c r="L1570" s="30">
        <f t="shared" si="132"/>
        <v>46928</v>
      </c>
      <c r="M1570" s="31">
        <f t="shared" si="133"/>
        <v>0</v>
      </c>
      <c r="N1570" s="31">
        <f t="shared" si="134"/>
        <v>4375</v>
      </c>
      <c r="O1570" s="31">
        <f t="shared" si="135"/>
        <v>0.59767759562841527</v>
      </c>
      <c r="P1570" s="31">
        <f t="shared" si="136"/>
        <v>0.35860655737704916</v>
      </c>
    </row>
    <row r="1571" spans="12:16" ht="15" hidden="1" customHeight="1">
      <c r="L1571" s="30">
        <f t="shared" si="132"/>
        <v>46929</v>
      </c>
      <c r="M1571" s="31">
        <f t="shared" si="133"/>
        <v>0</v>
      </c>
      <c r="N1571" s="31">
        <f t="shared" si="134"/>
        <v>4375</v>
      </c>
      <c r="O1571" s="31">
        <f t="shared" si="135"/>
        <v>0.59767759562841527</v>
      </c>
      <c r="P1571" s="31">
        <f t="shared" si="136"/>
        <v>0.35860655737704916</v>
      </c>
    </row>
    <row r="1572" spans="12:16" ht="15" hidden="1" customHeight="1">
      <c r="L1572" s="30">
        <f t="shared" si="132"/>
        <v>46930</v>
      </c>
      <c r="M1572" s="31">
        <f t="shared" si="133"/>
        <v>0</v>
      </c>
      <c r="N1572" s="31">
        <f t="shared" si="134"/>
        <v>4375</v>
      </c>
      <c r="O1572" s="31">
        <f t="shared" si="135"/>
        <v>0.59767759562841527</v>
      </c>
      <c r="P1572" s="31">
        <f t="shared" si="136"/>
        <v>0.35860655737704916</v>
      </c>
    </row>
    <row r="1573" spans="12:16" ht="15" hidden="1" customHeight="1">
      <c r="L1573" s="30">
        <f t="shared" si="132"/>
        <v>46931</v>
      </c>
      <c r="M1573" s="31">
        <f t="shared" si="133"/>
        <v>0</v>
      </c>
      <c r="N1573" s="31">
        <f t="shared" si="134"/>
        <v>4375</v>
      </c>
      <c r="O1573" s="31">
        <f t="shared" si="135"/>
        <v>0.59767759562841527</v>
      </c>
      <c r="P1573" s="31">
        <f t="shared" si="136"/>
        <v>0.35860655737704916</v>
      </c>
    </row>
    <row r="1574" spans="12:16" ht="15" hidden="1" customHeight="1">
      <c r="L1574" s="30">
        <f t="shared" si="132"/>
        <v>46932</v>
      </c>
      <c r="M1574" s="31">
        <f t="shared" si="133"/>
        <v>0</v>
      </c>
      <c r="N1574" s="31">
        <f t="shared" si="134"/>
        <v>4375</v>
      </c>
      <c r="O1574" s="31">
        <f t="shared" si="135"/>
        <v>0.59767759562841527</v>
      </c>
      <c r="P1574" s="31">
        <f t="shared" si="136"/>
        <v>0.35860655737704916</v>
      </c>
    </row>
    <row r="1575" spans="12:16" ht="15" hidden="1" customHeight="1">
      <c r="L1575" s="30">
        <f t="shared" si="132"/>
        <v>46933</v>
      </c>
      <c r="M1575" s="31">
        <f t="shared" si="133"/>
        <v>0</v>
      </c>
      <c r="N1575" s="31">
        <f t="shared" si="134"/>
        <v>4375</v>
      </c>
      <c r="O1575" s="31">
        <f t="shared" si="135"/>
        <v>0.59767759562841527</v>
      </c>
      <c r="P1575" s="31">
        <f t="shared" si="136"/>
        <v>0.35860655737704916</v>
      </c>
    </row>
    <row r="1576" spans="12:16" ht="15" hidden="1" customHeight="1">
      <c r="L1576" s="30">
        <f t="shared" si="132"/>
        <v>46934</v>
      </c>
      <c r="M1576" s="31">
        <f t="shared" si="133"/>
        <v>1093.75</v>
      </c>
      <c r="N1576" s="31">
        <f t="shared" si="134"/>
        <v>3281.25</v>
      </c>
      <c r="O1576" s="31">
        <f t="shared" si="135"/>
        <v>0.59767759562841527</v>
      </c>
      <c r="P1576" s="31">
        <f t="shared" si="136"/>
        <v>0.35860655737704916</v>
      </c>
    </row>
    <row r="1577" spans="12:16" ht="15" hidden="1" customHeight="1">
      <c r="L1577" s="30">
        <f t="shared" si="132"/>
        <v>46935</v>
      </c>
      <c r="M1577" s="31">
        <f t="shared" si="133"/>
        <v>0</v>
      </c>
      <c r="N1577" s="31">
        <f t="shared" si="134"/>
        <v>3281.25</v>
      </c>
      <c r="O1577" s="31">
        <f t="shared" si="135"/>
        <v>0.44825819672131145</v>
      </c>
      <c r="P1577" s="31">
        <f t="shared" si="136"/>
        <v>0.26895491803278687</v>
      </c>
    </row>
    <row r="1578" spans="12:16" ht="15" hidden="1" customHeight="1">
      <c r="L1578" s="30">
        <f t="shared" si="132"/>
        <v>46936</v>
      </c>
      <c r="M1578" s="31">
        <f t="shared" si="133"/>
        <v>0</v>
      </c>
      <c r="N1578" s="31">
        <f t="shared" si="134"/>
        <v>3281.25</v>
      </c>
      <c r="O1578" s="31">
        <f t="shared" si="135"/>
        <v>0.44825819672131145</v>
      </c>
      <c r="P1578" s="31">
        <f t="shared" si="136"/>
        <v>0.26895491803278687</v>
      </c>
    </row>
    <row r="1579" spans="12:16" ht="15" hidden="1" customHeight="1">
      <c r="L1579" s="30">
        <f t="shared" si="132"/>
        <v>46937</v>
      </c>
      <c r="M1579" s="31">
        <f t="shared" si="133"/>
        <v>0</v>
      </c>
      <c r="N1579" s="31">
        <f t="shared" si="134"/>
        <v>3281.25</v>
      </c>
      <c r="O1579" s="31">
        <f t="shared" si="135"/>
        <v>0.44825819672131145</v>
      </c>
      <c r="P1579" s="31">
        <f t="shared" si="136"/>
        <v>0.26895491803278687</v>
      </c>
    </row>
    <row r="1580" spans="12:16" ht="15" hidden="1" customHeight="1">
      <c r="L1580" s="30">
        <f t="shared" si="132"/>
        <v>46938</v>
      </c>
      <c r="M1580" s="31">
        <f t="shared" si="133"/>
        <v>0</v>
      </c>
      <c r="N1580" s="31">
        <f t="shared" si="134"/>
        <v>3281.25</v>
      </c>
      <c r="O1580" s="31">
        <f t="shared" si="135"/>
        <v>0.44825819672131145</v>
      </c>
      <c r="P1580" s="31">
        <f t="shared" si="136"/>
        <v>0.26895491803278687</v>
      </c>
    </row>
    <row r="1581" spans="12:16" ht="15" hidden="1" customHeight="1">
      <c r="L1581" s="30">
        <f t="shared" si="132"/>
        <v>46939</v>
      </c>
      <c r="M1581" s="31">
        <f t="shared" si="133"/>
        <v>0</v>
      </c>
      <c r="N1581" s="31">
        <f t="shared" si="134"/>
        <v>3281.25</v>
      </c>
      <c r="O1581" s="31">
        <f t="shared" si="135"/>
        <v>0.44825819672131145</v>
      </c>
      <c r="P1581" s="31">
        <f t="shared" si="136"/>
        <v>0.26895491803278687</v>
      </c>
    </row>
    <row r="1582" spans="12:16" ht="15" hidden="1" customHeight="1">
      <c r="L1582" s="30">
        <f t="shared" si="132"/>
        <v>46940</v>
      </c>
      <c r="M1582" s="31">
        <f t="shared" si="133"/>
        <v>0</v>
      </c>
      <c r="N1582" s="31">
        <f t="shared" si="134"/>
        <v>3281.25</v>
      </c>
      <c r="O1582" s="31">
        <f t="shared" si="135"/>
        <v>0.44825819672131145</v>
      </c>
      <c r="P1582" s="31">
        <f t="shared" si="136"/>
        <v>0.26895491803278687</v>
      </c>
    </row>
    <row r="1583" spans="12:16" ht="15" hidden="1" customHeight="1">
      <c r="L1583" s="30">
        <f t="shared" si="132"/>
        <v>46941</v>
      </c>
      <c r="M1583" s="31">
        <f t="shared" si="133"/>
        <v>0</v>
      </c>
      <c r="N1583" s="31">
        <f t="shared" si="134"/>
        <v>3281.25</v>
      </c>
      <c r="O1583" s="31">
        <f t="shared" si="135"/>
        <v>0.44825819672131145</v>
      </c>
      <c r="P1583" s="31">
        <f t="shared" si="136"/>
        <v>0.26895491803278687</v>
      </c>
    </row>
    <row r="1584" spans="12:16" ht="15" hidden="1" customHeight="1">
      <c r="L1584" s="30">
        <f t="shared" si="132"/>
        <v>46942</v>
      </c>
      <c r="M1584" s="31">
        <f t="shared" si="133"/>
        <v>0</v>
      </c>
      <c r="N1584" s="31">
        <f t="shared" si="134"/>
        <v>3281.25</v>
      </c>
      <c r="O1584" s="31">
        <f t="shared" si="135"/>
        <v>0.44825819672131145</v>
      </c>
      <c r="P1584" s="31">
        <f t="shared" si="136"/>
        <v>0.26895491803278687</v>
      </c>
    </row>
    <row r="1585" spans="12:16" ht="15" hidden="1" customHeight="1">
      <c r="L1585" s="30">
        <f t="shared" si="132"/>
        <v>46943</v>
      </c>
      <c r="M1585" s="31">
        <f t="shared" si="133"/>
        <v>0</v>
      </c>
      <c r="N1585" s="31">
        <f t="shared" si="134"/>
        <v>3281.25</v>
      </c>
      <c r="O1585" s="31">
        <f t="shared" si="135"/>
        <v>0.44825819672131145</v>
      </c>
      <c r="P1585" s="31">
        <f t="shared" si="136"/>
        <v>0.26895491803278687</v>
      </c>
    </row>
    <row r="1586" spans="12:16" ht="15" hidden="1" customHeight="1">
      <c r="L1586" s="30">
        <f t="shared" si="132"/>
        <v>46944</v>
      </c>
      <c r="M1586" s="31">
        <f t="shared" si="133"/>
        <v>0</v>
      </c>
      <c r="N1586" s="31">
        <f t="shared" si="134"/>
        <v>3281.25</v>
      </c>
      <c r="O1586" s="31">
        <f t="shared" si="135"/>
        <v>0.44825819672131145</v>
      </c>
      <c r="P1586" s="31">
        <f t="shared" si="136"/>
        <v>0.26895491803278687</v>
      </c>
    </row>
    <row r="1587" spans="12:16" ht="15" hidden="1" customHeight="1">
      <c r="L1587" s="30">
        <f t="shared" si="132"/>
        <v>46945</v>
      </c>
      <c r="M1587" s="31">
        <f t="shared" si="133"/>
        <v>0</v>
      </c>
      <c r="N1587" s="31">
        <f t="shared" si="134"/>
        <v>3281.25</v>
      </c>
      <c r="O1587" s="31">
        <f t="shared" si="135"/>
        <v>0.44825819672131145</v>
      </c>
      <c r="P1587" s="31">
        <f t="shared" si="136"/>
        <v>0.26895491803278687</v>
      </c>
    </row>
    <row r="1588" spans="12:16" ht="15" hidden="1" customHeight="1">
      <c r="L1588" s="30">
        <f t="shared" si="132"/>
        <v>46946</v>
      </c>
      <c r="M1588" s="31">
        <f t="shared" si="133"/>
        <v>0</v>
      </c>
      <c r="N1588" s="31">
        <f t="shared" si="134"/>
        <v>3281.25</v>
      </c>
      <c r="O1588" s="31">
        <f t="shared" si="135"/>
        <v>0.44825819672131145</v>
      </c>
      <c r="P1588" s="31">
        <f t="shared" si="136"/>
        <v>0.26895491803278687</v>
      </c>
    </row>
    <row r="1589" spans="12:16" ht="15" hidden="1" customHeight="1">
      <c r="L1589" s="30">
        <f t="shared" si="132"/>
        <v>46947</v>
      </c>
      <c r="M1589" s="31">
        <f t="shared" si="133"/>
        <v>0</v>
      </c>
      <c r="N1589" s="31">
        <f t="shared" si="134"/>
        <v>3281.25</v>
      </c>
      <c r="O1589" s="31">
        <f t="shared" si="135"/>
        <v>0.44825819672131145</v>
      </c>
      <c r="P1589" s="31">
        <f t="shared" si="136"/>
        <v>0.26895491803278687</v>
      </c>
    </row>
    <row r="1590" spans="12:16" ht="15" hidden="1" customHeight="1">
      <c r="L1590" s="30">
        <f t="shared" si="132"/>
        <v>46948</v>
      </c>
      <c r="M1590" s="31">
        <f t="shared" si="133"/>
        <v>0</v>
      </c>
      <c r="N1590" s="31">
        <f t="shared" si="134"/>
        <v>3281.25</v>
      </c>
      <c r="O1590" s="31">
        <f t="shared" si="135"/>
        <v>0.44825819672131145</v>
      </c>
      <c r="P1590" s="31">
        <f t="shared" si="136"/>
        <v>0.26895491803278687</v>
      </c>
    </row>
    <row r="1591" spans="12:16" ht="15" hidden="1" customHeight="1">
      <c r="L1591" s="30">
        <f t="shared" si="132"/>
        <v>46949</v>
      </c>
      <c r="M1591" s="31">
        <f t="shared" si="133"/>
        <v>0</v>
      </c>
      <c r="N1591" s="31">
        <f t="shared" si="134"/>
        <v>3281.25</v>
      </c>
      <c r="O1591" s="31">
        <f t="shared" si="135"/>
        <v>0.44825819672131145</v>
      </c>
      <c r="P1591" s="31">
        <f t="shared" si="136"/>
        <v>0.26895491803278687</v>
      </c>
    </row>
    <row r="1592" spans="12:16" ht="15" hidden="1" customHeight="1">
      <c r="L1592" s="30">
        <f t="shared" si="132"/>
        <v>46950</v>
      </c>
      <c r="M1592" s="31">
        <f t="shared" si="133"/>
        <v>0</v>
      </c>
      <c r="N1592" s="31">
        <f t="shared" si="134"/>
        <v>3281.25</v>
      </c>
      <c r="O1592" s="31">
        <f t="shared" si="135"/>
        <v>0.44825819672131145</v>
      </c>
      <c r="P1592" s="31">
        <f t="shared" si="136"/>
        <v>0.26895491803278687</v>
      </c>
    </row>
    <row r="1593" spans="12:16" ht="15" hidden="1" customHeight="1">
      <c r="L1593" s="30">
        <f t="shared" si="132"/>
        <v>46951</v>
      </c>
      <c r="M1593" s="31">
        <f t="shared" si="133"/>
        <v>0</v>
      </c>
      <c r="N1593" s="31">
        <f t="shared" si="134"/>
        <v>3281.25</v>
      </c>
      <c r="O1593" s="31">
        <f t="shared" si="135"/>
        <v>0.44825819672131145</v>
      </c>
      <c r="P1593" s="31">
        <f t="shared" si="136"/>
        <v>0.26895491803278687</v>
      </c>
    </row>
    <row r="1594" spans="12:16" ht="15" hidden="1" customHeight="1">
      <c r="L1594" s="30">
        <f t="shared" si="132"/>
        <v>46952</v>
      </c>
      <c r="M1594" s="31">
        <f t="shared" si="133"/>
        <v>0</v>
      </c>
      <c r="N1594" s="31">
        <f t="shared" si="134"/>
        <v>3281.25</v>
      </c>
      <c r="O1594" s="31">
        <f t="shared" si="135"/>
        <v>0.44825819672131145</v>
      </c>
      <c r="P1594" s="31">
        <f t="shared" si="136"/>
        <v>0.26895491803278687</v>
      </c>
    </row>
    <row r="1595" spans="12:16" ht="15" hidden="1" customHeight="1">
      <c r="L1595" s="30">
        <f t="shared" si="132"/>
        <v>46953</v>
      </c>
      <c r="M1595" s="31">
        <f t="shared" si="133"/>
        <v>0</v>
      </c>
      <c r="N1595" s="31">
        <f t="shared" si="134"/>
        <v>3281.25</v>
      </c>
      <c r="O1595" s="31">
        <f t="shared" si="135"/>
        <v>0.44825819672131145</v>
      </c>
      <c r="P1595" s="31">
        <f t="shared" si="136"/>
        <v>0.26895491803278687</v>
      </c>
    </row>
    <row r="1596" spans="12:16" ht="15" hidden="1" customHeight="1">
      <c r="L1596" s="30">
        <f t="shared" si="132"/>
        <v>46954</v>
      </c>
      <c r="M1596" s="31">
        <f t="shared" si="133"/>
        <v>0</v>
      </c>
      <c r="N1596" s="31">
        <f t="shared" si="134"/>
        <v>3281.25</v>
      </c>
      <c r="O1596" s="31">
        <f t="shared" si="135"/>
        <v>0.44825819672131145</v>
      </c>
      <c r="P1596" s="31">
        <f t="shared" si="136"/>
        <v>0.26895491803278687</v>
      </c>
    </row>
    <row r="1597" spans="12:16" ht="15" hidden="1" customHeight="1">
      <c r="L1597" s="30">
        <f t="shared" si="132"/>
        <v>46955</v>
      </c>
      <c r="M1597" s="31">
        <f t="shared" si="133"/>
        <v>0</v>
      </c>
      <c r="N1597" s="31">
        <f t="shared" si="134"/>
        <v>3281.25</v>
      </c>
      <c r="O1597" s="31">
        <f t="shared" si="135"/>
        <v>0.44825819672131145</v>
      </c>
      <c r="P1597" s="31">
        <f t="shared" si="136"/>
        <v>0.26895491803278687</v>
      </c>
    </row>
    <row r="1598" spans="12:16" ht="15" hidden="1" customHeight="1">
      <c r="L1598" s="30">
        <f t="shared" si="132"/>
        <v>46956</v>
      </c>
      <c r="M1598" s="31">
        <f t="shared" si="133"/>
        <v>0</v>
      </c>
      <c r="N1598" s="31">
        <f t="shared" si="134"/>
        <v>3281.25</v>
      </c>
      <c r="O1598" s="31">
        <f t="shared" si="135"/>
        <v>0.44825819672131145</v>
      </c>
      <c r="P1598" s="31">
        <f t="shared" si="136"/>
        <v>0.26895491803278687</v>
      </c>
    </row>
    <row r="1599" spans="12:16" ht="15" hidden="1" customHeight="1">
      <c r="L1599" s="30">
        <f t="shared" si="132"/>
        <v>46957</v>
      </c>
      <c r="M1599" s="31">
        <f t="shared" si="133"/>
        <v>0</v>
      </c>
      <c r="N1599" s="31">
        <f t="shared" si="134"/>
        <v>3281.25</v>
      </c>
      <c r="O1599" s="31">
        <f t="shared" si="135"/>
        <v>0.44825819672131145</v>
      </c>
      <c r="P1599" s="31">
        <f t="shared" si="136"/>
        <v>0.26895491803278687</v>
      </c>
    </row>
    <row r="1600" spans="12:16" ht="15" hidden="1" customHeight="1">
      <c r="L1600" s="30">
        <f t="shared" si="132"/>
        <v>46958</v>
      </c>
      <c r="M1600" s="31">
        <f t="shared" si="133"/>
        <v>0</v>
      </c>
      <c r="N1600" s="31">
        <f t="shared" si="134"/>
        <v>3281.25</v>
      </c>
      <c r="O1600" s="31">
        <f t="shared" si="135"/>
        <v>0.44825819672131145</v>
      </c>
      <c r="P1600" s="31">
        <f t="shared" si="136"/>
        <v>0.26895491803278687</v>
      </c>
    </row>
    <row r="1601" spans="12:16" ht="15" hidden="1" customHeight="1">
      <c r="L1601" s="30">
        <f t="shared" si="132"/>
        <v>46959</v>
      </c>
      <c r="M1601" s="31">
        <f t="shared" si="133"/>
        <v>0</v>
      </c>
      <c r="N1601" s="31">
        <f t="shared" si="134"/>
        <v>3281.25</v>
      </c>
      <c r="O1601" s="31">
        <f t="shared" si="135"/>
        <v>0.44825819672131145</v>
      </c>
      <c r="P1601" s="31">
        <f t="shared" si="136"/>
        <v>0.26895491803278687</v>
      </c>
    </row>
    <row r="1602" spans="12:16" ht="15" hidden="1" customHeight="1">
      <c r="L1602" s="30">
        <f t="shared" si="132"/>
        <v>46960</v>
      </c>
      <c r="M1602" s="31">
        <f t="shared" si="133"/>
        <v>0</v>
      </c>
      <c r="N1602" s="31">
        <f t="shared" si="134"/>
        <v>3281.25</v>
      </c>
      <c r="O1602" s="31">
        <f t="shared" si="135"/>
        <v>0.44825819672131145</v>
      </c>
      <c r="P1602" s="31">
        <f t="shared" si="136"/>
        <v>0.26895491803278687</v>
      </c>
    </row>
    <row r="1603" spans="12:16" ht="15" hidden="1" customHeight="1">
      <c r="L1603" s="30">
        <f t="shared" si="132"/>
        <v>46961</v>
      </c>
      <c r="M1603" s="31">
        <f t="shared" si="133"/>
        <v>0</v>
      </c>
      <c r="N1603" s="31">
        <f t="shared" si="134"/>
        <v>3281.25</v>
      </c>
      <c r="O1603" s="31">
        <f t="shared" si="135"/>
        <v>0.44825819672131145</v>
      </c>
      <c r="P1603" s="31">
        <f t="shared" si="136"/>
        <v>0.26895491803278687</v>
      </c>
    </row>
    <row r="1604" spans="12:16" ht="15" hidden="1" customHeight="1">
      <c r="L1604" s="30">
        <f t="shared" si="132"/>
        <v>46962</v>
      </c>
      <c r="M1604" s="31">
        <f t="shared" si="133"/>
        <v>0</v>
      </c>
      <c r="N1604" s="31">
        <f t="shared" si="134"/>
        <v>3281.25</v>
      </c>
      <c r="O1604" s="31">
        <f t="shared" si="135"/>
        <v>0.44825819672131145</v>
      </c>
      <c r="P1604" s="31">
        <f t="shared" si="136"/>
        <v>0.26895491803278687</v>
      </c>
    </row>
    <row r="1605" spans="12:16" ht="15" hidden="1" customHeight="1">
      <c r="L1605" s="30">
        <f t="shared" si="132"/>
        <v>46963</v>
      </c>
      <c r="M1605" s="31">
        <f t="shared" si="133"/>
        <v>0</v>
      </c>
      <c r="N1605" s="31">
        <f t="shared" si="134"/>
        <v>3281.25</v>
      </c>
      <c r="O1605" s="31">
        <f t="shared" si="135"/>
        <v>0.44825819672131145</v>
      </c>
      <c r="P1605" s="31">
        <f t="shared" si="136"/>
        <v>0.26895491803278687</v>
      </c>
    </row>
    <row r="1606" spans="12:16" ht="15" hidden="1" customHeight="1">
      <c r="L1606" s="30">
        <f t="shared" si="132"/>
        <v>46964</v>
      </c>
      <c r="M1606" s="31">
        <f t="shared" si="133"/>
        <v>0</v>
      </c>
      <c r="N1606" s="31">
        <f t="shared" si="134"/>
        <v>3281.25</v>
      </c>
      <c r="O1606" s="31">
        <f t="shared" si="135"/>
        <v>0.44825819672131145</v>
      </c>
      <c r="P1606" s="31">
        <f t="shared" si="136"/>
        <v>0.26895491803278687</v>
      </c>
    </row>
    <row r="1607" spans="12:16" ht="15" hidden="1" customHeight="1">
      <c r="L1607" s="30">
        <f t="shared" si="132"/>
        <v>46965</v>
      </c>
      <c r="M1607" s="31">
        <f t="shared" si="133"/>
        <v>0</v>
      </c>
      <c r="N1607" s="31">
        <f t="shared" si="134"/>
        <v>3281.25</v>
      </c>
      <c r="O1607" s="31">
        <f t="shared" si="135"/>
        <v>0.44825819672131145</v>
      </c>
      <c r="P1607" s="31">
        <f t="shared" si="136"/>
        <v>0.26895491803278687</v>
      </c>
    </row>
    <row r="1608" spans="12:16" ht="15" hidden="1" customHeight="1">
      <c r="L1608" s="30">
        <f t="shared" si="132"/>
        <v>46966</v>
      </c>
      <c r="M1608" s="31">
        <f t="shared" si="133"/>
        <v>0</v>
      </c>
      <c r="N1608" s="31">
        <f t="shared" si="134"/>
        <v>3281.25</v>
      </c>
      <c r="O1608" s="31">
        <f t="shared" si="135"/>
        <v>0.44825819672131145</v>
      </c>
      <c r="P1608" s="31">
        <f t="shared" si="136"/>
        <v>0.26895491803278687</v>
      </c>
    </row>
    <row r="1609" spans="12:16" ht="15" hidden="1" customHeight="1">
      <c r="L1609" s="30">
        <f t="shared" si="132"/>
        <v>46967</v>
      </c>
      <c r="M1609" s="31">
        <f t="shared" si="133"/>
        <v>0</v>
      </c>
      <c r="N1609" s="31">
        <f t="shared" si="134"/>
        <v>3281.25</v>
      </c>
      <c r="O1609" s="31">
        <f t="shared" si="135"/>
        <v>0.44825819672131145</v>
      </c>
      <c r="P1609" s="31">
        <f t="shared" si="136"/>
        <v>0.26895491803278687</v>
      </c>
    </row>
    <row r="1610" spans="12:16" ht="15" hidden="1" customHeight="1">
      <c r="L1610" s="30">
        <f t="shared" si="132"/>
        <v>46968</v>
      </c>
      <c r="M1610" s="31">
        <f t="shared" si="133"/>
        <v>0</v>
      </c>
      <c r="N1610" s="31">
        <f t="shared" si="134"/>
        <v>3281.25</v>
      </c>
      <c r="O1610" s="31">
        <f t="shared" si="135"/>
        <v>0.44825819672131145</v>
      </c>
      <c r="P1610" s="31">
        <f t="shared" si="136"/>
        <v>0.26895491803278687</v>
      </c>
    </row>
    <row r="1611" spans="12:16" ht="15" hidden="1" customHeight="1">
      <c r="L1611" s="30">
        <f t="shared" si="132"/>
        <v>46969</v>
      </c>
      <c r="M1611" s="31">
        <f t="shared" si="133"/>
        <v>0</v>
      </c>
      <c r="N1611" s="31">
        <f t="shared" si="134"/>
        <v>3281.25</v>
      </c>
      <c r="O1611" s="31">
        <f t="shared" si="135"/>
        <v>0.44825819672131145</v>
      </c>
      <c r="P1611" s="31">
        <f t="shared" si="136"/>
        <v>0.26895491803278687</v>
      </c>
    </row>
    <row r="1612" spans="12:16" ht="15" hidden="1" customHeight="1">
      <c r="L1612" s="30">
        <f t="shared" si="132"/>
        <v>46970</v>
      </c>
      <c r="M1612" s="31">
        <f t="shared" si="133"/>
        <v>0</v>
      </c>
      <c r="N1612" s="31">
        <f t="shared" si="134"/>
        <v>3281.25</v>
      </c>
      <c r="O1612" s="31">
        <f t="shared" si="135"/>
        <v>0.44825819672131145</v>
      </c>
      <c r="P1612" s="31">
        <f t="shared" si="136"/>
        <v>0.26895491803278687</v>
      </c>
    </row>
    <row r="1613" spans="12:16" ht="15" hidden="1" customHeight="1">
      <c r="L1613" s="30">
        <f t="shared" si="132"/>
        <v>46971</v>
      </c>
      <c r="M1613" s="31">
        <f t="shared" si="133"/>
        <v>0</v>
      </c>
      <c r="N1613" s="31">
        <f t="shared" si="134"/>
        <v>3281.25</v>
      </c>
      <c r="O1613" s="31">
        <f t="shared" si="135"/>
        <v>0.44825819672131145</v>
      </c>
      <c r="P1613" s="31">
        <f t="shared" si="136"/>
        <v>0.26895491803278687</v>
      </c>
    </row>
    <row r="1614" spans="12:16" ht="15" hidden="1" customHeight="1">
      <c r="L1614" s="30">
        <f t="shared" si="132"/>
        <v>46972</v>
      </c>
      <c r="M1614" s="31">
        <f t="shared" si="133"/>
        <v>0</v>
      </c>
      <c r="N1614" s="31">
        <f t="shared" si="134"/>
        <v>3281.25</v>
      </c>
      <c r="O1614" s="31">
        <f t="shared" si="135"/>
        <v>0.44825819672131145</v>
      </c>
      <c r="P1614" s="31">
        <f t="shared" si="136"/>
        <v>0.26895491803278687</v>
      </c>
    </row>
    <row r="1615" spans="12:16" ht="15" hidden="1" customHeight="1">
      <c r="L1615" s="30">
        <f t="shared" si="132"/>
        <v>46973</v>
      </c>
      <c r="M1615" s="31">
        <f t="shared" si="133"/>
        <v>0</v>
      </c>
      <c r="N1615" s="31">
        <f t="shared" si="134"/>
        <v>3281.25</v>
      </c>
      <c r="O1615" s="31">
        <f t="shared" si="135"/>
        <v>0.44825819672131145</v>
      </c>
      <c r="P1615" s="31">
        <f t="shared" si="136"/>
        <v>0.26895491803278687</v>
      </c>
    </row>
    <row r="1616" spans="12:16" ht="15" hidden="1" customHeight="1">
      <c r="L1616" s="30">
        <f t="shared" si="132"/>
        <v>46974</v>
      </c>
      <c r="M1616" s="31">
        <f t="shared" si="133"/>
        <v>0</v>
      </c>
      <c r="N1616" s="31">
        <f t="shared" si="134"/>
        <v>3281.25</v>
      </c>
      <c r="O1616" s="31">
        <f t="shared" si="135"/>
        <v>0.44825819672131145</v>
      </c>
      <c r="P1616" s="31">
        <f t="shared" si="136"/>
        <v>0.26895491803278687</v>
      </c>
    </row>
    <row r="1617" spans="12:16" ht="15" hidden="1" customHeight="1">
      <c r="L1617" s="30">
        <f t="shared" si="132"/>
        <v>46975</v>
      </c>
      <c r="M1617" s="31">
        <f t="shared" si="133"/>
        <v>0</v>
      </c>
      <c r="N1617" s="31">
        <f t="shared" si="134"/>
        <v>3281.25</v>
      </c>
      <c r="O1617" s="31">
        <f t="shared" si="135"/>
        <v>0.44825819672131145</v>
      </c>
      <c r="P1617" s="31">
        <f t="shared" si="136"/>
        <v>0.26895491803278687</v>
      </c>
    </row>
    <row r="1618" spans="12:16" ht="15" hidden="1" customHeight="1">
      <c r="L1618" s="30">
        <f t="shared" si="132"/>
        <v>46976</v>
      </c>
      <c r="M1618" s="31">
        <f t="shared" si="133"/>
        <v>0</v>
      </c>
      <c r="N1618" s="31">
        <f t="shared" si="134"/>
        <v>3281.25</v>
      </c>
      <c r="O1618" s="31">
        <f t="shared" si="135"/>
        <v>0.44825819672131145</v>
      </c>
      <c r="P1618" s="31">
        <f t="shared" si="136"/>
        <v>0.26895491803278687</v>
      </c>
    </row>
    <row r="1619" spans="12:16" ht="15" hidden="1" customHeight="1">
      <c r="L1619" s="30">
        <f t="shared" si="132"/>
        <v>46977</v>
      </c>
      <c r="M1619" s="31">
        <f t="shared" si="133"/>
        <v>0</v>
      </c>
      <c r="N1619" s="31">
        <f t="shared" si="134"/>
        <v>3281.25</v>
      </c>
      <c r="O1619" s="31">
        <f t="shared" si="135"/>
        <v>0.44825819672131145</v>
      </c>
      <c r="P1619" s="31">
        <f t="shared" si="136"/>
        <v>0.26895491803278687</v>
      </c>
    </row>
    <row r="1620" spans="12:16" ht="15" hidden="1" customHeight="1">
      <c r="L1620" s="30">
        <f t="shared" si="132"/>
        <v>46978</v>
      </c>
      <c r="M1620" s="31">
        <f t="shared" si="133"/>
        <v>0</v>
      </c>
      <c r="N1620" s="31">
        <f t="shared" si="134"/>
        <v>3281.25</v>
      </c>
      <c r="O1620" s="31">
        <f t="shared" si="135"/>
        <v>0.44825819672131145</v>
      </c>
      <c r="P1620" s="31">
        <f t="shared" si="136"/>
        <v>0.26895491803278687</v>
      </c>
    </row>
    <row r="1621" spans="12:16" ht="15" hidden="1" customHeight="1">
      <c r="L1621" s="30">
        <f t="shared" si="132"/>
        <v>46979</v>
      </c>
      <c r="M1621" s="31">
        <f t="shared" si="133"/>
        <v>0</v>
      </c>
      <c r="N1621" s="31">
        <f t="shared" si="134"/>
        <v>3281.25</v>
      </c>
      <c r="O1621" s="31">
        <f t="shared" si="135"/>
        <v>0.44825819672131145</v>
      </c>
      <c r="P1621" s="31">
        <f t="shared" si="136"/>
        <v>0.26895491803278687</v>
      </c>
    </row>
    <row r="1622" spans="12:16" ht="15" hidden="1" customHeight="1">
      <c r="L1622" s="30">
        <f t="shared" si="132"/>
        <v>46980</v>
      </c>
      <c r="M1622" s="31">
        <f t="shared" si="133"/>
        <v>0</v>
      </c>
      <c r="N1622" s="31">
        <f t="shared" si="134"/>
        <v>3281.25</v>
      </c>
      <c r="O1622" s="31">
        <f t="shared" si="135"/>
        <v>0.44825819672131145</v>
      </c>
      <c r="P1622" s="31">
        <f t="shared" si="136"/>
        <v>0.26895491803278687</v>
      </c>
    </row>
    <row r="1623" spans="12:16" ht="15" hidden="1" customHeight="1">
      <c r="L1623" s="30">
        <f t="shared" si="132"/>
        <v>46981</v>
      </c>
      <c r="M1623" s="31">
        <f t="shared" si="133"/>
        <v>0</v>
      </c>
      <c r="N1623" s="31">
        <f t="shared" si="134"/>
        <v>3281.25</v>
      </c>
      <c r="O1623" s="31">
        <f t="shared" si="135"/>
        <v>0.44825819672131145</v>
      </c>
      <c r="P1623" s="31">
        <f t="shared" si="136"/>
        <v>0.26895491803278687</v>
      </c>
    </row>
    <row r="1624" spans="12:16" ht="15" hidden="1" customHeight="1">
      <c r="L1624" s="30">
        <f t="shared" ref="L1624:L1687" si="137">IFERROR(IF(MAX(L1623+1,Дата_получения_Займа+1)&gt;Дата_погашения_Займа,"-",MAX(L1623+1,Дата_получения_Займа+1)),"-")</f>
        <v>46982</v>
      </c>
      <c r="M1624" s="31">
        <f t="shared" ref="M1624:M1687" si="138">IFERROR(VLOOKUP(L1624,$B$24:$E$52,4,FALSE),0)</f>
        <v>0</v>
      </c>
      <c r="N1624" s="31">
        <f t="shared" ref="N1624:N1687" si="139">IF(ISNUMBER(N1623),N1623-M1624,$E$13)</f>
        <v>3281.25</v>
      </c>
      <c r="O1624" s="31">
        <f t="shared" ref="O1624:O1687" si="140">IFERROR(IF(ISNUMBER(N1623),N1623,$E$13)*IF(L1624&gt;=$J$14,$E$18,$E$17)/IF(MOD(YEAR(L1624),4),365,366)*IF(ISBLANK(L1623),L1624-$E$15,L1624-L1623),0)</f>
        <v>0.44825819672131145</v>
      </c>
      <c r="P1624" s="31">
        <f t="shared" ref="P1624:P1687" si="141">IFERROR(IF(ISNUMBER(N1623),N1623,$E$13)*3%/IF(MOD(YEAR(L1624),4),365,366)*IF(ISBLANK(L1623),(L1624-$E$15),L1624-L1623),0)</f>
        <v>0.26895491803278687</v>
      </c>
    </row>
    <row r="1625" spans="12:16" ht="15" hidden="1" customHeight="1">
      <c r="L1625" s="30">
        <f t="shared" si="137"/>
        <v>46983</v>
      </c>
      <c r="M1625" s="31">
        <f t="shared" si="138"/>
        <v>0</v>
      </c>
      <c r="N1625" s="31">
        <f t="shared" si="139"/>
        <v>3281.25</v>
      </c>
      <c r="O1625" s="31">
        <f t="shared" si="140"/>
        <v>0.44825819672131145</v>
      </c>
      <c r="P1625" s="31">
        <f t="shared" si="141"/>
        <v>0.26895491803278687</v>
      </c>
    </row>
    <row r="1626" spans="12:16" ht="15" hidden="1" customHeight="1">
      <c r="L1626" s="30">
        <f t="shared" si="137"/>
        <v>46984</v>
      </c>
      <c r="M1626" s="31">
        <f t="shared" si="138"/>
        <v>0</v>
      </c>
      <c r="N1626" s="31">
        <f t="shared" si="139"/>
        <v>3281.25</v>
      </c>
      <c r="O1626" s="31">
        <f t="shared" si="140"/>
        <v>0.44825819672131145</v>
      </c>
      <c r="P1626" s="31">
        <f t="shared" si="141"/>
        <v>0.26895491803278687</v>
      </c>
    </row>
    <row r="1627" spans="12:16" ht="15" hidden="1" customHeight="1">
      <c r="L1627" s="30">
        <f t="shared" si="137"/>
        <v>46985</v>
      </c>
      <c r="M1627" s="31">
        <f t="shared" si="138"/>
        <v>0</v>
      </c>
      <c r="N1627" s="31">
        <f t="shared" si="139"/>
        <v>3281.25</v>
      </c>
      <c r="O1627" s="31">
        <f t="shared" si="140"/>
        <v>0.44825819672131145</v>
      </c>
      <c r="P1627" s="31">
        <f t="shared" si="141"/>
        <v>0.26895491803278687</v>
      </c>
    </row>
    <row r="1628" spans="12:16" ht="15" hidden="1" customHeight="1">
      <c r="L1628" s="30">
        <f t="shared" si="137"/>
        <v>46986</v>
      </c>
      <c r="M1628" s="31">
        <f t="shared" si="138"/>
        <v>0</v>
      </c>
      <c r="N1628" s="31">
        <f t="shared" si="139"/>
        <v>3281.25</v>
      </c>
      <c r="O1628" s="31">
        <f t="shared" si="140"/>
        <v>0.44825819672131145</v>
      </c>
      <c r="P1628" s="31">
        <f t="shared" si="141"/>
        <v>0.26895491803278687</v>
      </c>
    </row>
    <row r="1629" spans="12:16" ht="15" hidden="1" customHeight="1">
      <c r="L1629" s="30">
        <f t="shared" si="137"/>
        <v>46987</v>
      </c>
      <c r="M1629" s="31">
        <f t="shared" si="138"/>
        <v>0</v>
      </c>
      <c r="N1629" s="31">
        <f t="shared" si="139"/>
        <v>3281.25</v>
      </c>
      <c r="O1629" s="31">
        <f t="shared" si="140"/>
        <v>0.44825819672131145</v>
      </c>
      <c r="P1629" s="31">
        <f t="shared" si="141"/>
        <v>0.26895491803278687</v>
      </c>
    </row>
    <row r="1630" spans="12:16" ht="15" hidden="1" customHeight="1">
      <c r="L1630" s="30">
        <f t="shared" si="137"/>
        <v>46988</v>
      </c>
      <c r="M1630" s="31">
        <f t="shared" si="138"/>
        <v>0</v>
      </c>
      <c r="N1630" s="31">
        <f t="shared" si="139"/>
        <v>3281.25</v>
      </c>
      <c r="O1630" s="31">
        <f t="shared" si="140"/>
        <v>0.44825819672131145</v>
      </c>
      <c r="P1630" s="31">
        <f t="shared" si="141"/>
        <v>0.26895491803278687</v>
      </c>
    </row>
    <row r="1631" spans="12:16" ht="15" hidden="1" customHeight="1">
      <c r="L1631" s="30">
        <f t="shared" si="137"/>
        <v>46989</v>
      </c>
      <c r="M1631" s="31">
        <f t="shared" si="138"/>
        <v>0</v>
      </c>
      <c r="N1631" s="31">
        <f t="shared" si="139"/>
        <v>3281.25</v>
      </c>
      <c r="O1631" s="31">
        <f t="shared" si="140"/>
        <v>0.44825819672131145</v>
      </c>
      <c r="P1631" s="31">
        <f t="shared" si="141"/>
        <v>0.26895491803278687</v>
      </c>
    </row>
    <row r="1632" spans="12:16" ht="15" hidden="1" customHeight="1">
      <c r="L1632" s="30">
        <f t="shared" si="137"/>
        <v>46990</v>
      </c>
      <c r="M1632" s="31">
        <f t="shared" si="138"/>
        <v>0</v>
      </c>
      <c r="N1632" s="31">
        <f t="shared" si="139"/>
        <v>3281.25</v>
      </c>
      <c r="O1632" s="31">
        <f t="shared" si="140"/>
        <v>0.44825819672131145</v>
      </c>
      <c r="P1632" s="31">
        <f t="shared" si="141"/>
        <v>0.26895491803278687</v>
      </c>
    </row>
    <row r="1633" spans="12:16" ht="15" hidden="1" customHeight="1">
      <c r="L1633" s="30">
        <f t="shared" si="137"/>
        <v>46991</v>
      </c>
      <c r="M1633" s="31">
        <f t="shared" si="138"/>
        <v>0</v>
      </c>
      <c r="N1633" s="31">
        <f t="shared" si="139"/>
        <v>3281.25</v>
      </c>
      <c r="O1633" s="31">
        <f t="shared" si="140"/>
        <v>0.44825819672131145</v>
      </c>
      <c r="P1633" s="31">
        <f t="shared" si="141"/>
        <v>0.26895491803278687</v>
      </c>
    </row>
    <row r="1634" spans="12:16" ht="15" hidden="1" customHeight="1">
      <c r="L1634" s="30">
        <f t="shared" si="137"/>
        <v>46992</v>
      </c>
      <c r="M1634" s="31">
        <f t="shared" si="138"/>
        <v>0</v>
      </c>
      <c r="N1634" s="31">
        <f t="shared" si="139"/>
        <v>3281.25</v>
      </c>
      <c r="O1634" s="31">
        <f t="shared" si="140"/>
        <v>0.44825819672131145</v>
      </c>
      <c r="P1634" s="31">
        <f t="shared" si="141"/>
        <v>0.26895491803278687</v>
      </c>
    </row>
    <row r="1635" spans="12:16" ht="15" hidden="1" customHeight="1">
      <c r="L1635" s="30">
        <f t="shared" si="137"/>
        <v>46993</v>
      </c>
      <c r="M1635" s="31">
        <f t="shared" si="138"/>
        <v>0</v>
      </c>
      <c r="N1635" s="31">
        <f t="shared" si="139"/>
        <v>3281.25</v>
      </c>
      <c r="O1635" s="31">
        <f t="shared" si="140"/>
        <v>0.44825819672131145</v>
      </c>
      <c r="P1635" s="31">
        <f t="shared" si="141"/>
        <v>0.26895491803278687</v>
      </c>
    </row>
    <row r="1636" spans="12:16" ht="15" hidden="1" customHeight="1">
      <c r="L1636" s="30">
        <f t="shared" si="137"/>
        <v>46994</v>
      </c>
      <c r="M1636" s="31">
        <f t="shared" si="138"/>
        <v>0</v>
      </c>
      <c r="N1636" s="31">
        <f t="shared" si="139"/>
        <v>3281.25</v>
      </c>
      <c r="O1636" s="31">
        <f t="shared" si="140"/>
        <v>0.44825819672131145</v>
      </c>
      <c r="P1636" s="31">
        <f t="shared" si="141"/>
        <v>0.26895491803278687</v>
      </c>
    </row>
    <row r="1637" spans="12:16" ht="15" hidden="1" customHeight="1">
      <c r="L1637" s="30">
        <f t="shared" si="137"/>
        <v>46995</v>
      </c>
      <c r="M1637" s="31">
        <f t="shared" si="138"/>
        <v>0</v>
      </c>
      <c r="N1637" s="31">
        <f t="shared" si="139"/>
        <v>3281.25</v>
      </c>
      <c r="O1637" s="31">
        <f t="shared" si="140"/>
        <v>0.44825819672131145</v>
      </c>
      <c r="P1637" s="31">
        <f t="shared" si="141"/>
        <v>0.26895491803278687</v>
      </c>
    </row>
    <row r="1638" spans="12:16" ht="15" hidden="1" customHeight="1">
      <c r="L1638" s="30">
        <f t="shared" si="137"/>
        <v>46996</v>
      </c>
      <c r="M1638" s="31">
        <f t="shared" si="138"/>
        <v>0</v>
      </c>
      <c r="N1638" s="31">
        <f t="shared" si="139"/>
        <v>3281.25</v>
      </c>
      <c r="O1638" s="31">
        <f t="shared" si="140"/>
        <v>0.44825819672131145</v>
      </c>
      <c r="P1638" s="31">
        <f t="shared" si="141"/>
        <v>0.26895491803278687</v>
      </c>
    </row>
    <row r="1639" spans="12:16" ht="15" hidden="1" customHeight="1">
      <c r="L1639" s="30">
        <f t="shared" si="137"/>
        <v>46997</v>
      </c>
      <c r="M1639" s="31">
        <f t="shared" si="138"/>
        <v>0</v>
      </c>
      <c r="N1639" s="31">
        <f t="shared" si="139"/>
        <v>3281.25</v>
      </c>
      <c r="O1639" s="31">
        <f t="shared" si="140"/>
        <v>0.44825819672131145</v>
      </c>
      <c r="P1639" s="31">
        <f t="shared" si="141"/>
        <v>0.26895491803278687</v>
      </c>
    </row>
    <row r="1640" spans="12:16" ht="15" hidden="1" customHeight="1">
      <c r="L1640" s="30">
        <f t="shared" si="137"/>
        <v>46998</v>
      </c>
      <c r="M1640" s="31">
        <f t="shared" si="138"/>
        <v>0</v>
      </c>
      <c r="N1640" s="31">
        <f t="shared" si="139"/>
        <v>3281.25</v>
      </c>
      <c r="O1640" s="31">
        <f t="shared" si="140"/>
        <v>0.44825819672131145</v>
      </c>
      <c r="P1640" s="31">
        <f t="shared" si="141"/>
        <v>0.26895491803278687</v>
      </c>
    </row>
    <row r="1641" spans="12:16" ht="15" hidden="1" customHeight="1">
      <c r="L1641" s="30">
        <f t="shared" si="137"/>
        <v>46999</v>
      </c>
      <c r="M1641" s="31">
        <f t="shared" si="138"/>
        <v>0</v>
      </c>
      <c r="N1641" s="31">
        <f t="shared" si="139"/>
        <v>3281.25</v>
      </c>
      <c r="O1641" s="31">
        <f t="shared" si="140"/>
        <v>0.44825819672131145</v>
      </c>
      <c r="P1641" s="31">
        <f t="shared" si="141"/>
        <v>0.26895491803278687</v>
      </c>
    </row>
    <row r="1642" spans="12:16" ht="15" hidden="1" customHeight="1">
      <c r="L1642" s="30">
        <f t="shared" si="137"/>
        <v>47000</v>
      </c>
      <c r="M1642" s="31">
        <f t="shared" si="138"/>
        <v>0</v>
      </c>
      <c r="N1642" s="31">
        <f t="shared" si="139"/>
        <v>3281.25</v>
      </c>
      <c r="O1642" s="31">
        <f t="shared" si="140"/>
        <v>0.44825819672131145</v>
      </c>
      <c r="P1642" s="31">
        <f t="shared" si="141"/>
        <v>0.26895491803278687</v>
      </c>
    </row>
    <row r="1643" spans="12:16" ht="15" hidden="1" customHeight="1">
      <c r="L1643" s="30">
        <f t="shared" si="137"/>
        <v>47001</v>
      </c>
      <c r="M1643" s="31">
        <f t="shared" si="138"/>
        <v>0</v>
      </c>
      <c r="N1643" s="31">
        <f t="shared" si="139"/>
        <v>3281.25</v>
      </c>
      <c r="O1643" s="31">
        <f t="shared" si="140"/>
        <v>0.44825819672131145</v>
      </c>
      <c r="P1643" s="31">
        <f t="shared" si="141"/>
        <v>0.26895491803278687</v>
      </c>
    </row>
    <row r="1644" spans="12:16" ht="15" hidden="1" customHeight="1">
      <c r="L1644" s="30">
        <f t="shared" si="137"/>
        <v>47002</v>
      </c>
      <c r="M1644" s="31">
        <f t="shared" si="138"/>
        <v>0</v>
      </c>
      <c r="N1644" s="31">
        <f t="shared" si="139"/>
        <v>3281.25</v>
      </c>
      <c r="O1644" s="31">
        <f t="shared" si="140"/>
        <v>0.44825819672131145</v>
      </c>
      <c r="P1644" s="31">
        <f t="shared" si="141"/>
        <v>0.26895491803278687</v>
      </c>
    </row>
    <row r="1645" spans="12:16" ht="15" hidden="1" customHeight="1">
      <c r="L1645" s="30">
        <f t="shared" si="137"/>
        <v>47003</v>
      </c>
      <c r="M1645" s="31">
        <f t="shared" si="138"/>
        <v>0</v>
      </c>
      <c r="N1645" s="31">
        <f t="shared" si="139"/>
        <v>3281.25</v>
      </c>
      <c r="O1645" s="31">
        <f t="shared" si="140"/>
        <v>0.44825819672131145</v>
      </c>
      <c r="P1645" s="31">
        <f t="shared" si="141"/>
        <v>0.26895491803278687</v>
      </c>
    </row>
    <row r="1646" spans="12:16" ht="15" hidden="1" customHeight="1">
      <c r="L1646" s="30">
        <f t="shared" si="137"/>
        <v>47004</v>
      </c>
      <c r="M1646" s="31">
        <f t="shared" si="138"/>
        <v>0</v>
      </c>
      <c r="N1646" s="31">
        <f t="shared" si="139"/>
        <v>3281.25</v>
      </c>
      <c r="O1646" s="31">
        <f t="shared" si="140"/>
        <v>0.44825819672131145</v>
      </c>
      <c r="P1646" s="31">
        <f t="shared" si="141"/>
        <v>0.26895491803278687</v>
      </c>
    </row>
    <row r="1647" spans="12:16" ht="15" hidden="1" customHeight="1">
      <c r="L1647" s="30">
        <f t="shared" si="137"/>
        <v>47005</v>
      </c>
      <c r="M1647" s="31">
        <f t="shared" si="138"/>
        <v>0</v>
      </c>
      <c r="N1647" s="31">
        <f t="shared" si="139"/>
        <v>3281.25</v>
      </c>
      <c r="O1647" s="31">
        <f t="shared" si="140"/>
        <v>0.44825819672131145</v>
      </c>
      <c r="P1647" s="31">
        <f t="shared" si="141"/>
        <v>0.26895491803278687</v>
      </c>
    </row>
    <row r="1648" spans="12:16" ht="15" hidden="1" customHeight="1">
      <c r="L1648" s="30">
        <f t="shared" si="137"/>
        <v>47006</v>
      </c>
      <c r="M1648" s="31">
        <f t="shared" si="138"/>
        <v>0</v>
      </c>
      <c r="N1648" s="31">
        <f t="shared" si="139"/>
        <v>3281.25</v>
      </c>
      <c r="O1648" s="31">
        <f t="shared" si="140"/>
        <v>0.44825819672131145</v>
      </c>
      <c r="P1648" s="31">
        <f t="shared" si="141"/>
        <v>0.26895491803278687</v>
      </c>
    </row>
    <row r="1649" spans="12:16" ht="15" hidden="1" customHeight="1">
      <c r="L1649" s="30">
        <f t="shared" si="137"/>
        <v>47007</v>
      </c>
      <c r="M1649" s="31">
        <f t="shared" si="138"/>
        <v>0</v>
      </c>
      <c r="N1649" s="31">
        <f t="shared" si="139"/>
        <v>3281.25</v>
      </c>
      <c r="O1649" s="31">
        <f t="shared" si="140"/>
        <v>0.44825819672131145</v>
      </c>
      <c r="P1649" s="31">
        <f t="shared" si="141"/>
        <v>0.26895491803278687</v>
      </c>
    </row>
    <row r="1650" spans="12:16" ht="15" hidden="1" customHeight="1">
      <c r="L1650" s="30">
        <f t="shared" si="137"/>
        <v>47008</v>
      </c>
      <c r="M1650" s="31">
        <f t="shared" si="138"/>
        <v>0</v>
      </c>
      <c r="N1650" s="31">
        <f t="shared" si="139"/>
        <v>3281.25</v>
      </c>
      <c r="O1650" s="31">
        <f t="shared" si="140"/>
        <v>0.44825819672131145</v>
      </c>
      <c r="P1650" s="31">
        <f t="shared" si="141"/>
        <v>0.26895491803278687</v>
      </c>
    </row>
    <row r="1651" spans="12:16" ht="15" hidden="1" customHeight="1">
      <c r="L1651" s="30">
        <f t="shared" si="137"/>
        <v>47009</v>
      </c>
      <c r="M1651" s="31">
        <f t="shared" si="138"/>
        <v>0</v>
      </c>
      <c r="N1651" s="31">
        <f t="shared" si="139"/>
        <v>3281.25</v>
      </c>
      <c r="O1651" s="31">
        <f t="shared" si="140"/>
        <v>0.44825819672131145</v>
      </c>
      <c r="P1651" s="31">
        <f t="shared" si="141"/>
        <v>0.26895491803278687</v>
      </c>
    </row>
    <row r="1652" spans="12:16" ht="15" hidden="1" customHeight="1">
      <c r="L1652" s="30">
        <f t="shared" si="137"/>
        <v>47010</v>
      </c>
      <c r="M1652" s="31">
        <f t="shared" si="138"/>
        <v>0</v>
      </c>
      <c r="N1652" s="31">
        <f t="shared" si="139"/>
        <v>3281.25</v>
      </c>
      <c r="O1652" s="31">
        <f t="shared" si="140"/>
        <v>0.44825819672131145</v>
      </c>
      <c r="P1652" s="31">
        <f t="shared" si="141"/>
        <v>0.26895491803278687</v>
      </c>
    </row>
    <row r="1653" spans="12:16" ht="15" hidden="1" customHeight="1">
      <c r="L1653" s="30">
        <f t="shared" si="137"/>
        <v>47011</v>
      </c>
      <c r="M1653" s="31">
        <f t="shared" si="138"/>
        <v>0</v>
      </c>
      <c r="N1653" s="31">
        <f t="shared" si="139"/>
        <v>3281.25</v>
      </c>
      <c r="O1653" s="31">
        <f t="shared" si="140"/>
        <v>0.44825819672131145</v>
      </c>
      <c r="P1653" s="31">
        <f t="shared" si="141"/>
        <v>0.26895491803278687</v>
      </c>
    </row>
    <row r="1654" spans="12:16" ht="15" hidden="1" customHeight="1">
      <c r="L1654" s="30">
        <f t="shared" si="137"/>
        <v>47012</v>
      </c>
      <c r="M1654" s="31">
        <f t="shared" si="138"/>
        <v>0</v>
      </c>
      <c r="N1654" s="31">
        <f t="shared" si="139"/>
        <v>3281.25</v>
      </c>
      <c r="O1654" s="31">
        <f t="shared" si="140"/>
        <v>0.44825819672131145</v>
      </c>
      <c r="P1654" s="31">
        <f t="shared" si="141"/>
        <v>0.26895491803278687</v>
      </c>
    </row>
    <row r="1655" spans="12:16" ht="15" hidden="1" customHeight="1">
      <c r="L1655" s="30">
        <f t="shared" si="137"/>
        <v>47013</v>
      </c>
      <c r="M1655" s="31">
        <f t="shared" si="138"/>
        <v>0</v>
      </c>
      <c r="N1655" s="31">
        <f t="shared" si="139"/>
        <v>3281.25</v>
      </c>
      <c r="O1655" s="31">
        <f t="shared" si="140"/>
        <v>0.44825819672131145</v>
      </c>
      <c r="P1655" s="31">
        <f t="shared" si="141"/>
        <v>0.26895491803278687</v>
      </c>
    </row>
    <row r="1656" spans="12:16" ht="15" hidden="1" customHeight="1">
      <c r="L1656" s="30">
        <f t="shared" si="137"/>
        <v>47014</v>
      </c>
      <c r="M1656" s="31">
        <f t="shared" si="138"/>
        <v>0</v>
      </c>
      <c r="N1656" s="31">
        <f t="shared" si="139"/>
        <v>3281.25</v>
      </c>
      <c r="O1656" s="31">
        <f t="shared" si="140"/>
        <v>0.44825819672131145</v>
      </c>
      <c r="P1656" s="31">
        <f t="shared" si="141"/>
        <v>0.26895491803278687</v>
      </c>
    </row>
    <row r="1657" spans="12:16" ht="15" hidden="1" customHeight="1">
      <c r="L1657" s="30">
        <f t="shared" si="137"/>
        <v>47015</v>
      </c>
      <c r="M1657" s="31">
        <f t="shared" si="138"/>
        <v>0</v>
      </c>
      <c r="N1657" s="31">
        <f t="shared" si="139"/>
        <v>3281.25</v>
      </c>
      <c r="O1657" s="31">
        <f t="shared" si="140"/>
        <v>0.44825819672131145</v>
      </c>
      <c r="P1657" s="31">
        <f t="shared" si="141"/>
        <v>0.26895491803278687</v>
      </c>
    </row>
    <row r="1658" spans="12:16" ht="15" hidden="1" customHeight="1">
      <c r="L1658" s="30">
        <f t="shared" si="137"/>
        <v>47016</v>
      </c>
      <c r="M1658" s="31">
        <f t="shared" si="138"/>
        <v>0</v>
      </c>
      <c r="N1658" s="31">
        <f t="shared" si="139"/>
        <v>3281.25</v>
      </c>
      <c r="O1658" s="31">
        <f t="shared" si="140"/>
        <v>0.44825819672131145</v>
      </c>
      <c r="P1658" s="31">
        <f t="shared" si="141"/>
        <v>0.26895491803278687</v>
      </c>
    </row>
    <row r="1659" spans="12:16" ht="15" hidden="1" customHeight="1">
      <c r="L1659" s="30">
        <f t="shared" si="137"/>
        <v>47017</v>
      </c>
      <c r="M1659" s="31">
        <f t="shared" si="138"/>
        <v>0</v>
      </c>
      <c r="N1659" s="31">
        <f t="shared" si="139"/>
        <v>3281.25</v>
      </c>
      <c r="O1659" s="31">
        <f t="shared" si="140"/>
        <v>0.44825819672131145</v>
      </c>
      <c r="P1659" s="31">
        <f t="shared" si="141"/>
        <v>0.26895491803278687</v>
      </c>
    </row>
    <row r="1660" spans="12:16" ht="15" hidden="1" customHeight="1">
      <c r="L1660" s="30">
        <f t="shared" si="137"/>
        <v>47018</v>
      </c>
      <c r="M1660" s="31">
        <f t="shared" si="138"/>
        <v>0</v>
      </c>
      <c r="N1660" s="31">
        <f t="shared" si="139"/>
        <v>3281.25</v>
      </c>
      <c r="O1660" s="31">
        <f t="shared" si="140"/>
        <v>0.44825819672131145</v>
      </c>
      <c r="P1660" s="31">
        <f t="shared" si="141"/>
        <v>0.26895491803278687</v>
      </c>
    </row>
    <row r="1661" spans="12:16" ht="15" hidden="1" customHeight="1">
      <c r="L1661" s="30">
        <f t="shared" si="137"/>
        <v>47019</v>
      </c>
      <c r="M1661" s="31">
        <f t="shared" si="138"/>
        <v>0</v>
      </c>
      <c r="N1661" s="31">
        <f t="shared" si="139"/>
        <v>3281.25</v>
      </c>
      <c r="O1661" s="31">
        <f t="shared" si="140"/>
        <v>0.44825819672131145</v>
      </c>
      <c r="P1661" s="31">
        <f t="shared" si="141"/>
        <v>0.26895491803278687</v>
      </c>
    </row>
    <row r="1662" spans="12:16" ht="15" hidden="1" customHeight="1">
      <c r="L1662" s="30">
        <f t="shared" si="137"/>
        <v>47020</v>
      </c>
      <c r="M1662" s="31">
        <f t="shared" si="138"/>
        <v>0</v>
      </c>
      <c r="N1662" s="31">
        <f t="shared" si="139"/>
        <v>3281.25</v>
      </c>
      <c r="O1662" s="31">
        <f t="shared" si="140"/>
        <v>0.44825819672131145</v>
      </c>
      <c r="P1662" s="31">
        <f t="shared" si="141"/>
        <v>0.26895491803278687</v>
      </c>
    </row>
    <row r="1663" spans="12:16" ht="15" hidden="1" customHeight="1">
      <c r="L1663" s="30">
        <f t="shared" si="137"/>
        <v>47021</v>
      </c>
      <c r="M1663" s="31">
        <f t="shared" si="138"/>
        <v>0</v>
      </c>
      <c r="N1663" s="31">
        <f t="shared" si="139"/>
        <v>3281.25</v>
      </c>
      <c r="O1663" s="31">
        <f t="shared" si="140"/>
        <v>0.44825819672131145</v>
      </c>
      <c r="P1663" s="31">
        <f t="shared" si="141"/>
        <v>0.26895491803278687</v>
      </c>
    </row>
    <row r="1664" spans="12:16" ht="15" hidden="1" customHeight="1">
      <c r="L1664" s="30">
        <f t="shared" si="137"/>
        <v>47022</v>
      </c>
      <c r="M1664" s="31">
        <f t="shared" si="138"/>
        <v>0</v>
      </c>
      <c r="N1664" s="31">
        <f t="shared" si="139"/>
        <v>3281.25</v>
      </c>
      <c r="O1664" s="31">
        <f t="shared" si="140"/>
        <v>0.44825819672131145</v>
      </c>
      <c r="P1664" s="31">
        <f t="shared" si="141"/>
        <v>0.26895491803278687</v>
      </c>
    </row>
    <row r="1665" spans="12:16" ht="15" hidden="1" customHeight="1">
      <c r="L1665" s="30">
        <f t="shared" si="137"/>
        <v>47023</v>
      </c>
      <c r="M1665" s="31">
        <f t="shared" si="138"/>
        <v>0</v>
      </c>
      <c r="N1665" s="31">
        <f t="shared" si="139"/>
        <v>3281.25</v>
      </c>
      <c r="O1665" s="31">
        <f t="shared" si="140"/>
        <v>0.44825819672131145</v>
      </c>
      <c r="P1665" s="31">
        <f t="shared" si="141"/>
        <v>0.26895491803278687</v>
      </c>
    </row>
    <row r="1666" spans="12:16" ht="15" hidden="1" customHeight="1">
      <c r="L1666" s="30">
        <f t="shared" si="137"/>
        <v>47024</v>
      </c>
      <c r="M1666" s="31">
        <f t="shared" si="138"/>
        <v>0</v>
      </c>
      <c r="N1666" s="31">
        <f t="shared" si="139"/>
        <v>3281.25</v>
      </c>
      <c r="O1666" s="31">
        <f t="shared" si="140"/>
        <v>0.44825819672131145</v>
      </c>
      <c r="P1666" s="31">
        <f t="shared" si="141"/>
        <v>0.26895491803278687</v>
      </c>
    </row>
    <row r="1667" spans="12:16" ht="15" hidden="1" customHeight="1">
      <c r="L1667" s="30">
        <f t="shared" si="137"/>
        <v>47025</v>
      </c>
      <c r="M1667" s="31">
        <f t="shared" si="138"/>
        <v>0</v>
      </c>
      <c r="N1667" s="31">
        <f t="shared" si="139"/>
        <v>3281.25</v>
      </c>
      <c r="O1667" s="31">
        <f t="shared" si="140"/>
        <v>0.44825819672131145</v>
      </c>
      <c r="P1667" s="31">
        <f t="shared" si="141"/>
        <v>0.26895491803278687</v>
      </c>
    </row>
    <row r="1668" spans="12:16" ht="15" hidden="1" customHeight="1">
      <c r="L1668" s="30">
        <f t="shared" si="137"/>
        <v>47026</v>
      </c>
      <c r="M1668" s="31">
        <f t="shared" si="138"/>
        <v>1093.75</v>
      </c>
      <c r="N1668" s="31">
        <f t="shared" si="139"/>
        <v>2187.5</v>
      </c>
      <c r="O1668" s="31">
        <f t="shared" si="140"/>
        <v>0.44825819672131145</v>
      </c>
      <c r="P1668" s="31">
        <f t="shared" si="141"/>
        <v>0.26895491803278687</v>
      </c>
    </row>
    <row r="1669" spans="12:16" ht="15" hidden="1" customHeight="1">
      <c r="L1669" s="30">
        <f t="shared" si="137"/>
        <v>47027</v>
      </c>
      <c r="M1669" s="31">
        <f t="shared" si="138"/>
        <v>0</v>
      </c>
      <c r="N1669" s="31">
        <f t="shared" si="139"/>
        <v>2187.5</v>
      </c>
      <c r="O1669" s="31">
        <f t="shared" si="140"/>
        <v>0.29883879781420764</v>
      </c>
      <c r="P1669" s="31">
        <f t="shared" si="141"/>
        <v>0.17930327868852458</v>
      </c>
    </row>
    <row r="1670" spans="12:16" ht="15" hidden="1" customHeight="1">
      <c r="L1670" s="30">
        <f t="shared" si="137"/>
        <v>47028</v>
      </c>
      <c r="M1670" s="31">
        <f t="shared" si="138"/>
        <v>0</v>
      </c>
      <c r="N1670" s="31">
        <f t="shared" si="139"/>
        <v>2187.5</v>
      </c>
      <c r="O1670" s="31">
        <f t="shared" si="140"/>
        <v>0.29883879781420764</v>
      </c>
      <c r="P1670" s="31">
        <f t="shared" si="141"/>
        <v>0.17930327868852458</v>
      </c>
    </row>
    <row r="1671" spans="12:16" ht="15" hidden="1" customHeight="1">
      <c r="L1671" s="30">
        <f t="shared" si="137"/>
        <v>47029</v>
      </c>
      <c r="M1671" s="31">
        <f t="shared" si="138"/>
        <v>0</v>
      </c>
      <c r="N1671" s="31">
        <f t="shared" si="139"/>
        <v>2187.5</v>
      </c>
      <c r="O1671" s="31">
        <f t="shared" si="140"/>
        <v>0.29883879781420764</v>
      </c>
      <c r="P1671" s="31">
        <f t="shared" si="141"/>
        <v>0.17930327868852458</v>
      </c>
    </row>
    <row r="1672" spans="12:16" ht="15" hidden="1" customHeight="1">
      <c r="L1672" s="30">
        <f t="shared" si="137"/>
        <v>47030</v>
      </c>
      <c r="M1672" s="31">
        <f t="shared" si="138"/>
        <v>0</v>
      </c>
      <c r="N1672" s="31">
        <f t="shared" si="139"/>
        <v>2187.5</v>
      </c>
      <c r="O1672" s="31">
        <f t="shared" si="140"/>
        <v>0.29883879781420764</v>
      </c>
      <c r="P1672" s="31">
        <f t="shared" si="141"/>
        <v>0.17930327868852458</v>
      </c>
    </row>
    <row r="1673" spans="12:16" ht="15" hidden="1" customHeight="1">
      <c r="L1673" s="30">
        <f t="shared" si="137"/>
        <v>47031</v>
      </c>
      <c r="M1673" s="31">
        <f t="shared" si="138"/>
        <v>0</v>
      </c>
      <c r="N1673" s="31">
        <f t="shared" si="139"/>
        <v>2187.5</v>
      </c>
      <c r="O1673" s="31">
        <f t="shared" si="140"/>
        <v>0.29883879781420764</v>
      </c>
      <c r="P1673" s="31">
        <f t="shared" si="141"/>
        <v>0.17930327868852458</v>
      </c>
    </row>
    <row r="1674" spans="12:16" ht="15" hidden="1" customHeight="1">
      <c r="L1674" s="30">
        <f t="shared" si="137"/>
        <v>47032</v>
      </c>
      <c r="M1674" s="31">
        <f t="shared" si="138"/>
        <v>0</v>
      </c>
      <c r="N1674" s="31">
        <f t="shared" si="139"/>
        <v>2187.5</v>
      </c>
      <c r="O1674" s="31">
        <f t="shared" si="140"/>
        <v>0.29883879781420764</v>
      </c>
      <c r="P1674" s="31">
        <f t="shared" si="141"/>
        <v>0.17930327868852458</v>
      </c>
    </row>
    <row r="1675" spans="12:16" ht="15" hidden="1" customHeight="1">
      <c r="L1675" s="30">
        <f t="shared" si="137"/>
        <v>47033</v>
      </c>
      <c r="M1675" s="31">
        <f t="shared" si="138"/>
        <v>0</v>
      </c>
      <c r="N1675" s="31">
        <f t="shared" si="139"/>
        <v>2187.5</v>
      </c>
      <c r="O1675" s="31">
        <f t="shared" si="140"/>
        <v>0.29883879781420764</v>
      </c>
      <c r="P1675" s="31">
        <f t="shared" si="141"/>
        <v>0.17930327868852458</v>
      </c>
    </row>
    <row r="1676" spans="12:16" ht="15" hidden="1" customHeight="1">
      <c r="L1676" s="30">
        <f t="shared" si="137"/>
        <v>47034</v>
      </c>
      <c r="M1676" s="31">
        <f t="shared" si="138"/>
        <v>0</v>
      </c>
      <c r="N1676" s="31">
        <f t="shared" si="139"/>
        <v>2187.5</v>
      </c>
      <c r="O1676" s="31">
        <f t="shared" si="140"/>
        <v>0.29883879781420764</v>
      </c>
      <c r="P1676" s="31">
        <f t="shared" si="141"/>
        <v>0.17930327868852458</v>
      </c>
    </row>
    <row r="1677" spans="12:16" ht="15" hidden="1" customHeight="1">
      <c r="L1677" s="30">
        <f t="shared" si="137"/>
        <v>47035</v>
      </c>
      <c r="M1677" s="31">
        <f t="shared" si="138"/>
        <v>0</v>
      </c>
      <c r="N1677" s="31">
        <f t="shared" si="139"/>
        <v>2187.5</v>
      </c>
      <c r="O1677" s="31">
        <f t="shared" si="140"/>
        <v>0.29883879781420764</v>
      </c>
      <c r="P1677" s="31">
        <f t="shared" si="141"/>
        <v>0.17930327868852458</v>
      </c>
    </row>
    <row r="1678" spans="12:16" ht="15" hidden="1" customHeight="1">
      <c r="L1678" s="30">
        <f t="shared" si="137"/>
        <v>47036</v>
      </c>
      <c r="M1678" s="31">
        <f t="shared" si="138"/>
        <v>0</v>
      </c>
      <c r="N1678" s="31">
        <f t="shared" si="139"/>
        <v>2187.5</v>
      </c>
      <c r="O1678" s="31">
        <f t="shared" si="140"/>
        <v>0.29883879781420764</v>
      </c>
      <c r="P1678" s="31">
        <f t="shared" si="141"/>
        <v>0.17930327868852458</v>
      </c>
    </row>
    <row r="1679" spans="12:16" ht="15" hidden="1" customHeight="1">
      <c r="L1679" s="30">
        <f t="shared" si="137"/>
        <v>47037</v>
      </c>
      <c r="M1679" s="31">
        <f t="shared" si="138"/>
        <v>0</v>
      </c>
      <c r="N1679" s="31">
        <f t="shared" si="139"/>
        <v>2187.5</v>
      </c>
      <c r="O1679" s="31">
        <f t="shared" si="140"/>
        <v>0.29883879781420764</v>
      </c>
      <c r="P1679" s="31">
        <f t="shared" si="141"/>
        <v>0.17930327868852458</v>
      </c>
    </row>
    <row r="1680" spans="12:16" ht="15" hidden="1" customHeight="1">
      <c r="L1680" s="30">
        <f t="shared" si="137"/>
        <v>47038</v>
      </c>
      <c r="M1680" s="31">
        <f t="shared" si="138"/>
        <v>0</v>
      </c>
      <c r="N1680" s="31">
        <f t="shared" si="139"/>
        <v>2187.5</v>
      </c>
      <c r="O1680" s="31">
        <f t="shared" si="140"/>
        <v>0.29883879781420764</v>
      </c>
      <c r="P1680" s="31">
        <f t="shared" si="141"/>
        <v>0.17930327868852458</v>
      </c>
    </row>
    <row r="1681" spans="12:16" ht="15" hidden="1" customHeight="1">
      <c r="L1681" s="30">
        <f t="shared" si="137"/>
        <v>47039</v>
      </c>
      <c r="M1681" s="31">
        <f t="shared" si="138"/>
        <v>0</v>
      </c>
      <c r="N1681" s="31">
        <f t="shared" si="139"/>
        <v>2187.5</v>
      </c>
      <c r="O1681" s="31">
        <f t="shared" si="140"/>
        <v>0.29883879781420764</v>
      </c>
      <c r="P1681" s="31">
        <f t="shared" si="141"/>
        <v>0.17930327868852458</v>
      </c>
    </row>
    <row r="1682" spans="12:16" ht="15" hidden="1" customHeight="1">
      <c r="L1682" s="30">
        <f t="shared" si="137"/>
        <v>47040</v>
      </c>
      <c r="M1682" s="31">
        <f t="shared" si="138"/>
        <v>0</v>
      </c>
      <c r="N1682" s="31">
        <f t="shared" si="139"/>
        <v>2187.5</v>
      </c>
      <c r="O1682" s="31">
        <f t="shared" si="140"/>
        <v>0.29883879781420764</v>
      </c>
      <c r="P1682" s="31">
        <f t="shared" si="141"/>
        <v>0.17930327868852458</v>
      </c>
    </row>
    <row r="1683" spans="12:16" ht="15" hidden="1" customHeight="1">
      <c r="L1683" s="30">
        <f t="shared" si="137"/>
        <v>47041</v>
      </c>
      <c r="M1683" s="31">
        <f t="shared" si="138"/>
        <v>0</v>
      </c>
      <c r="N1683" s="31">
        <f t="shared" si="139"/>
        <v>2187.5</v>
      </c>
      <c r="O1683" s="31">
        <f t="shared" si="140"/>
        <v>0.29883879781420764</v>
      </c>
      <c r="P1683" s="31">
        <f t="shared" si="141"/>
        <v>0.17930327868852458</v>
      </c>
    </row>
    <row r="1684" spans="12:16" ht="15" hidden="1" customHeight="1">
      <c r="L1684" s="30">
        <f t="shared" si="137"/>
        <v>47042</v>
      </c>
      <c r="M1684" s="31">
        <f t="shared" si="138"/>
        <v>0</v>
      </c>
      <c r="N1684" s="31">
        <f t="shared" si="139"/>
        <v>2187.5</v>
      </c>
      <c r="O1684" s="31">
        <f t="shared" si="140"/>
        <v>0.29883879781420764</v>
      </c>
      <c r="P1684" s="31">
        <f t="shared" si="141"/>
        <v>0.17930327868852458</v>
      </c>
    </row>
    <row r="1685" spans="12:16" ht="15" hidden="1" customHeight="1">
      <c r="L1685" s="30">
        <f t="shared" si="137"/>
        <v>47043</v>
      </c>
      <c r="M1685" s="31">
        <f t="shared" si="138"/>
        <v>0</v>
      </c>
      <c r="N1685" s="31">
        <f t="shared" si="139"/>
        <v>2187.5</v>
      </c>
      <c r="O1685" s="31">
        <f t="shared" si="140"/>
        <v>0.29883879781420764</v>
      </c>
      <c r="P1685" s="31">
        <f t="shared" si="141"/>
        <v>0.17930327868852458</v>
      </c>
    </row>
    <row r="1686" spans="12:16" ht="15" hidden="1" customHeight="1">
      <c r="L1686" s="30">
        <f t="shared" si="137"/>
        <v>47044</v>
      </c>
      <c r="M1686" s="31">
        <f t="shared" si="138"/>
        <v>0</v>
      </c>
      <c r="N1686" s="31">
        <f t="shared" si="139"/>
        <v>2187.5</v>
      </c>
      <c r="O1686" s="31">
        <f t="shared" si="140"/>
        <v>0.29883879781420764</v>
      </c>
      <c r="P1686" s="31">
        <f t="shared" si="141"/>
        <v>0.17930327868852458</v>
      </c>
    </row>
    <row r="1687" spans="12:16" ht="15" hidden="1" customHeight="1">
      <c r="L1687" s="30">
        <f t="shared" si="137"/>
        <v>47045</v>
      </c>
      <c r="M1687" s="31">
        <f t="shared" si="138"/>
        <v>0</v>
      </c>
      <c r="N1687" s="31">
        <f t="shared" si="139"/>
        <v>2187.5</v>
      </c>
      <c r="O1687" s="31">
        <f t="shared" si="140"/>
        <v>0.29883879781420764</v>
      </c>
      <c r="P1687" s="31">
        <f t="shared" si="141"/>
        <v>0.17930327868852458</v>
      </c>
    </row>
    <row r="1688" spans="12:16" ht="15" hidden="1" customHeight="1">
      <c r="L1688" s="30">
        <f t="shared" ref="L1688:L1751" si="142">IFERROR(IF(MAX(L1687+1,Дата_получения_Займа+1)&gt;Дата_погашения_Займа,"-",MAX(L1687+1,Дата_получения_Займа+1)),"-")</f>
        <v>47046</v>
      </c>
      <c r="M1688" s="31">
        <f t="shared" ref="M1688:M1751" si="143">IFERROR(VLOOKUP(L1688,$B$24:$E$52,4,FALSE),0)</f>
        <v>0</v>
      </c>
      <c r="N1688" s="31">
        <f t="shared" ref="N1688:N1751" si="144">IF(ISNUMBER(N1687),N1687-M1688,$E$13)</f>
        <v>2187.5</v>
      </c>
      <c r="O1688" s="31">
        <f t="shared" ref="O1688:O1751" si="145">IFERROR(IF(ISNUMBER(N1687),N1687,$E$13)*IF(L1688&gt;=$J$14,$E$18,$E$17)/IF(MOD(YEAR(L1688),4),365,366)*IF(ISBLANK(L1687),L1688-$E$15,L1688-L1687),0)</f>
        <v>0.29883879781420764</v>
      </c>
      <c r="P1688" s="31">
        <f t="shared" ref="P1688:P1751" si="146">IFERROR(IF(ISNUMBER(N1687),N1687,$E$13)*3%/IF(MOD(YEAR(L1688),4),365,366)*IF(ISBLANK(L1687),(L1688-$E$15),L1688-L1687),0)</f>
        <v>0.17930327868852458</v>
      </c>
    </row>
    <row r="1689" spans="12:16" ht="15" hidden="1" customHeight="1">
      <c r="L1689" s="30">
        <f t="shared" si="142"/>
        <v>47047</v>
      </c>
      <c r="M1689" s="31">
        <f t="shared" si="143"/>
        <v>0</v>
      </c>
      <c r="N1689" s="31">
        <f t="shared" si="144"/>
        <v>2187.5</v>
      </c>
      <c r="O1689" s="31">
        <f t="shared" si="145"/>
        <v>0.29883879781420764</v>
      </c>
      <c r="P1689" s="31">
        <f t="shared" si="146"/>
        <v>0.17930327868852458</v>
      </c>
    </row>
    <row r="1690" spans="12:16" ht="15" hidden="1" customHeight="1">
      <c r="L1690" s="30">
        <f t="shared" si="142"/>
        <v>47048</v>
      </c>
      <c r="M1690" s="31">
        <f t="shared" si="143"/>
        <v>0</v>
      </c>
      <c r="N1690" s="31">
        <f t="shared" si="144"/>
        <v>2187.5</v>
      </c>
      <c r="O1690" s="31">
        <f t="shared" si="145"/>
        <v>0.29883879781420764</v>
      </c>
      <c r="P1690" s="31">
        <f t="shared" si="146"/>
        <v>0.17930327868852458</v>
      </c>
    </row>
    <row r="1691" spans="12:16" ht="15" hidden="1" customHeight="1">
      <c r="L1691" s="30">
        <f t="shared" si="142"/>
        <v>47049</v>
      </c>
      <c r="M1691" s="31">
        <f t="shared" si="143"/>
        <v>0</v>
      </c>
      <c r="N1691" s="31">
        <f t="shared" si="144"/>
        <v>2187.5</v>
      </c>
      <c r="O1691" s="31">
        <f t="shared" si="145"/>
        <v>0.29883879781420764</v>
      </c>
      <c r="P1691" s="31">
        <f t="shared" si="146"/>
        <v>0.17930327868852458</v>
      </c>
    </row>
    <row r="1692" spans="12:16" ht="15" hidden="1" customHeight="1">
      <c r="L1692" s="30">
        <f t="shared" si="142"/>
        <v>47050</v>
      </c>
      <c r="M1692" s="31">
        <f t="shared" si="143"/>
        <v>0</v>
      </c>
      <c r="N1692" s="31">
        <f t="shared" si="144"/>
        <v>2187.5</v>
      </c>
      <c r="O1692" s="31">
        <f t="shared" si="145"/>
        <v>0.29883879781420764</v>
      </c>
      <c r="P1692" s="31">
        <f t="shared" si="146"/>
        <v>0.17930327868852458</v>
      </c>
    </row>
    <row r="1693" spans="12:16" ht="15" hidden="1" customHeight="1">
      <c r="L1693" s="30">
        <f t="shared" si="142"/>
        <v>47051</v>
      </c>
      <c r="M1693" s="31">
        <f t="shared" si="143"/>
        <v>0</v>
      </c>
      <c r="N1693" s="31">
        <f t="shared" si="144"/>
        <v>2187.5</v>
      </c>
      <c r="O1693" s="31">
        <f t="shared" si="145"/>
        <v>0.29883879781420764</v>
      </c>
      <c r="P1693" s="31">
        <f t="shared" si="146"/>
        <v>0.17930327868852458</v>
      </c>
    </row>
    <row r="1694" spans="12:16" ht="15" hidden="1" customHeight="1">
      <c r="L1694" s="30">
        <f t="shared" si="142"/>
        <v>47052</v>
      </c>
      <c r="M1694" s="31">
        <f t="shared" si="143"/>
        <v>0</v>
      </c>
      <c r="N1694" s="31">
        <f t="shared" si="144"/>
        <v>2187.5</v>
      </c>
      <c r="O1694" s="31">
        <f t="shared" si="145"/>
        <v>0.29883879781420764</v>
      </c>
      <c r="P1694" s="31">
        <f t="shared" si="146"/>
        <v>0.17930327868852458</v>
      </c>
    </row>
    <row r="1695" spans="12:16" ht="15" hidden="1" customHeight="1">
      <c r="L1695" s="30">
        <f t="shared" si="142"/>
        <v>47053</v>
      </c>
      <c r="M1695" s="31">
        <f t="shared" si="143"/>
        <v>0</v>
      </c>
      <c r="N1695" s="31">
        <f t="shared" si="144"/>
        <v>2187.5</v>
      </c>
      <c r="O1695" s="31">
        <f t="shared" si="145"/>
        <v>0.29883879781420764</v>
      </c>
      <c r="P1695" s="31">
        <f t="shared" si="146"/>
        <v>0.17930327868852458</v>
      </c>
    </row>
    <row r="1696" spans="12:16" ht="15" hidden="1" customHeight="1">
      <c r="L1696" s="30">
        <f t="shared" si="142"/>
        <v>47054</v>
      </c>
      <c r="M1696" s="31">
        <f t="shared" si="143"/>
        <v>0</v>
      </c>
      <c r="N1696" s="31">
        <f t="shared" si="144"/>
        <v>2187.5</v>
      </c>
      <c r="O1696" s="31">
        <f t="shared" si="145"/>
        <v>0.29883879781420764</v>
      </c>
      <c r="P1696" s="31">
        <f t="shared" si="146"/>
        <v>0.17930327868852458</v>
      </c>
    </row>
    <row r="1697" spans="12:16" ht="15" hidden="1" customHeight="1">
      <c r="L1697" s="30">
        <f t="shared" si="142"/>
        <v>47055</v>
      </c>
      <c r="M1697" s="31">
        <f t="shared" si="143"/>
        <v>0</v>
      </c>
      <c r="N1697" s="31">
        <f t="shared" si="144"/>
        <v>2187.5</v>
      </c>
      <c r="O1697" s="31">
        <f t="shared" si="145"/>
        <v>0.29883879781420764</v>
      </c>
      <c r="P1697" s="31">
        <f t="shared" si="146"/>
        <v>0.17930327868852458</v>
      </c>
    </row>
    <row r="1698" spans="12:16" ht="15" hidden="1" customHeight="1">
      <c r="L1698" s="30">
        <f t="shared" si="142"/>
        <v>47056</v>
      </c>
      <c r="M1698" s="31">
        <f t="shared" si="143"/>
        <v>0</v>
      </c>
      <c r="N1698" s="31">
        <f t="shared" si="144"/>
        <v>2187.5</v>
      </c>
      <c r="O1698" s="31">
        <f t="shared" si="145"/>
        <v>0.29883879781420764</v>
      </c>
      <c r="P1698" s="31">
        <f t="shared" si="146"/>
        <v>0.17930327868852458</v>
      </c>
    </row>
    <row r="1699" spans="12:16" ht="15" hidden="1" customHeight="1">
      <c r="L1699" s="30">
        <f t="shared" si="142"/>
        <v>47057</v>
      </c>
      <c r="M1699" s="31">
        <f t="shared" si="143"/>
        <v>0</v>
      </c>
      <c r="N1699" s="31">
        <f t="shared" si="144"/>
        <v>2187.5</v>
      </c>
      <c r="O1699" s="31">
        <f t="shared" si="145"/>
        <v>0.29883879781420764</v>
      </c>
      <c r="P1699" s="31">
        <f t="shared" si="146"/>
        <v>0.17930327868852458</v>
      </c>
    </row>
    <row r="1700" spans="12:16" ht="15" hidden="1" customHeight="1">
      <c r="L1700" s="30">
        <f t="shared" si="142"/>
        <v>47058</v>
      </c>
      <c r="M1700" s="31">
        <f t="shared" si="143"/>
        <v>0</v>
      </c>
      <c r="N1700" s="31">
        <f t="shared" si="144"/>
        <v>2187.5</v>
      </c>
      <c r="O1700" s="31">
        <f t="shared" si="145"/>
        <v>0.29883879781420764</v>
      </c>
      <c r="P1700" s="31">
        <f t="shared" si="146"/>
        <v>0.17930327868852458</v>
      </c>
    </row>
    <row r="1701" spans="12:16" ht="15" hidden="1" customHeight="1">
      <c r="L1701" s="30">
        <f t="shared" si="142"/>
        <v>47059</v>
      </c>
      <c r="M1701" s="31">
        <f t="shared" si="143"/>
        <v>0</v>
      </c>
      <c r="N1701" s="31">
        <f t="shared" si="144"/>
        <v>2187.5</v>
      </c>
      <c r="O1701" s="31">
        <f t="shared" si="145"/>
        <v>0.29883879781420764</v>
      </c>
      <c r="P1701" s="31">
        <f t="shared" si="146"/>
        <v>0.17930327868852458</v>
      </c>
    </row>
    <row r="1702" spans="12:16" ht="15" hidden="1" customHeight="1">
      <c r="L1702" s="30">
        <f t="shared" si="142"/>
        <v>47060</v>
      </c>
      <c r="M1702" s="31">
        <f t="shared" si="143"/>
        <v>0</v>
      </c>
      <c r="N1702" s="31">
        <f t="shared" si="144"/>
        <v>2187.5</v>
      </c>
      <c r="O1702" s="31">
        <f t="shared" si="145"/>
        <v>0.29883879781420764</v>
      </c>
      <c r="P1702" s="31">
        <f t="shared" si="146"/>
        <v>0.17930327868852458</v>
      </c>
    </row>
    <row r="1703" spans="12:16" ht="15" hidden="1" customHeight="1">
      <c r="L1703" s="30">
        <f t="shared" si="142"/>
        <v>47061</v>
      </c>
      <c r="M1703" s="31">
        <f t="shared" si="143"/>
        <v>0</v>
      </c>
      <c r="N1703" s="31">
        <f t="shared" si="144"/>
        <v>2187.5</v>
      </c>
      <c r="O1703" s="31">
        <f t="shared" si="145"/>
        <v>0.29883879781420764</v>
      </c>
      <c r="P1703" s="31">
        <f t="shared" si="146"/>
        <v>0.17930327868852458</v>
      </c>
    </row>
    <row r="1704" spans="12:16" ht="15" hidden="1" customHeight="1">
      <c r="L1704" s="30">
        <f t="shared" si="142"/>
        <v>47062</v>
      </c>
      <c r="M1704" s="31">
        <f t="shared" si="143"/>
        <v>0</v>
      </c>
      <c r="N1704" s="31">
        <f t="shared" si="144"/>
        <v>2187.5</v>
      </c>
      <c r="O1704" s="31">
        <f t="shared" si="145"/>
        <v>0.29883879781420764</v>
      </c>
      <c r="P1704" s="31">
        <f t="shared" si="146"/>
        <v>0.17930327868852458</v>
      </c>
    </row>
    <row r="1705" spans="12:16" ht="15" hidden="1" customHeight="1">
      <c r="L1705" s="30">
        <f t="shared" si="142"/>
        <v>47063</v>
      </c>
      <c r="M1705" s="31">
        <f t="shared" si="143"/>
        <v>0</v>
      </c>
      <c r="N1705" s="31">
        <f t="shared" si="144"/>
        <v>2187.5</v>
      </c>
      <c r="O1705" s="31">
        <f t="shared" si="145"/>
        <v>0.29883879781420764</v>
      </c>
      <c r="P1705" s="31">
        <f t="shared" si="146"/>
        <v>0.17930327868852458</v>
      </c>
    </row>
    <row r="1706" spans="12:16" ht="15" hidden="1" customHeight="1">
      <c r="L1706" s="30">
        <f t="shared" si="142"/>
        <v>47064</v>
      </c>
      <c r="M1706" s="31">
        <f t="shared" si="143"/>
        <v>0</v>
      </c>
      <c r="N1706" s="31">
        <f t="shared" si="144"/>
        <v>2187.5</v>
      </c>
      <c r="O1706" s="31">
        <f t="shared" si="145"/>
        <v>0.29883879781420764</v>
      </c>
      <c r="P1706" s="31">
        <f t="shared" si="146"/>
        <v>0.17930327868852458</v>
      </c>
    </row>
    <row r="1707" spans="12:16" ht="15" hidden="1" customHeight="1">
      <c r="L1707" s="30">
        <f t="shared" si="142"/>
        <v>47065</v>
      </c>
      <c r="M1707" s="31">
        <f t="shared" si="143"/>
        <v>0</v>
      </c>
      <c r="N1707" s="31">
        <f t="shared" si="144"/>
        <v>2187.5</v>
      </c>
      <c r="O1707" s="31">
        <f t="shared" si="145"/>
        <v>0.29883879781420764</v>
      </c>
      <c r="P1707" s="31">
        <f t="shared" si="146"/>
        <v>0.17930327868852458</v>
      </c>
    </row>
    <row r="1708" spans="12:16" ht="15" hidden="1" customHeight="1">
      <c r="L1708" s="30">
        <f t="shared" si="142"/>
        <v>47066</v>
      </c>
      <c r="M1708" s="31">
        <f t="shared" si="143"/>
        <v>0</v>
      </c>
      <c r="N1708" s="31">
        <f t="shared" si="144"/>
        <v>2187.5</v>
      </c>
      <c r="O1708" s="31">
        <f t="shared" si="145"/>
        <v>0.29883879781420764</v>
      </c>
      <c r="P1708" s="31">
        <f t="shared" si="146"/>
        <v>0.17930327868852458</v>
      </c>
    </row>
    <row r="1709" spans="12:16" ht="15" hidden="1" customHeight="1">
      <c r="L1709" s="30">
        <f t="shared" si="142"/>
        <v>47067</v>
      </c>
      <c r="M1709" s="31">
        <f t="shared" si="143"/>
        <v>0</v>
      </c>
      <c r="N1709" s="31">
        <f t="shared" si="144"/>
        <v>2187.5</v>
      </c>
      <c r="O1709" s="31">
        <f t="shared" si="145"/>
        <v>0.29883879781420764</v>
      </c>
      <c r="P1709" s="31">
        <f t="shared" si="146"/>
        <v>0.17930327868852458</v>
      </c>
    </row>
    <row r="1710" spans="12:16" ht="15" hidden="1" customHeight="1">
      <c r="L1710" s="30">
        <f t="shared" si="142"/>
        <v>47068</v>
      </c>
      <c r="M1710" s="31">
        <f t="shared" si="143"/>
        <v>0</v>
      </c>
      <c r="N1710" s="31">
        <f t="shared" si="144"/>
        <v>2187.5</v>
      </c>
      <c r="O1710" s="31">
        <f t="shared" si="145"/>
        <v>0.29883879781420764</v>
      </c>
      <c r="P1710" s="31">
        <f t="shared" si="146"/>
        <v>0.17930327868852458</v>
      </c>
    </row>
    <row r="1711" spans="12:16" ht="15" hidden="1" customHeight="1">
      <c r="L1711" s="30">
        <f t="shared" si="142"/>
        <v>47069</v>
      </c>
      <c r="M1711" s="31">
        <f t="shared" si="143"/>
        <v>0</v>
      </c>
      <c r="N1711" s="31">
        <f t="shared" si="144"/>
        <v>2187.5</v>
      </c>
      <c r="O1711" s="31">
        <f t="shared" si="145"/>
        <v>0.29883879781420764</v>
      </c>
      <c r="P1711" s="31">
        <f t="shared" si="146"/>
        <v>0.17930327868852458</v>
      </c>
    </row>
    <row r="1712" spans="12:16" ht="15" hidden="1" customHeight="1">
      <c r="L1712" s="30">
        <f t="shared" si="142"/>
        <v>47070</v>
      </c>
      <c r="M1712" s="31">
        <f t="shared" si="143"/>
        <v>0</v>
      </c>
      <c r="N1712" s="31">
        <f t="shared" si="144"/>
        <v>2187.5</v>
      </c>
      <c r="O1712" s="31">
        <f t="shared" si="145"/>
        <v>0.29883879781420764</v>
      </c>
      <c r="P1712" s="31">
        <f t="shared" si="146"/>
        <v>0.17930327868852458</v>
      </c>
    </row>
    <row r="1713" spans="12:16" ht="15" hidden="1" customHeight="1">
      <c r="L1713" s="30">
        <f t="shared" si="142"/>
        <v>47071</v>
      </c>
      <c r="M1713" s="31">
        <f t="shared" si="143"/>
        <v>0</v>
      </c>
      <c r="N1713" s="31">
        <f t="shared" si="144"/>
        <v>2187.5</v>
      </c>
      <c r="O1713" s="31">
        <f t="shared" si="145"/>
        <v>0.29883879781420764</v>
      </c>
      <c r="P1713" s="31">
        <f t="shared" si="146"/>
        <v>0.17930327868852458</v>
      </c>
    </row>
    <row r="1714" spans="12:16" ht="15" hidden="1" customHeight="1">
      <c r="L1714" s="30">
        <f t="shared" si="142"/>
        <v>47072</v>
      </c>
      <c r="M1714" s="31">
        <f t="shared" si="143"/>
        <v>0</v>
      </c>
      <c r="N1714" s="31">
        <f t="shared" si="144"/>
        <v>2187.5</v>
      </c>
      <c r="O1714" s="31">
        <f t="shared" si="145"/>
        <v>0.29883879781420764</v>
      </c>
      <c r="P1714" s="31">
        <f t="shared" si="146"/>
        <v>0.17930327868852458</v>
      </c>
    </row>
    <row r="1715" spans="12:16" ht="15" hidden="1" customHeight="1">
      <c r="L1715" s="30">
        <f t="shared" si="142"/>
        <v>47073</v>
      </c>
      <c r="M1715" s="31">
        <f t="shared" si="143"/>
        <v>0</v>
      </c>
      <c r="N1715" s="31">
        <f t="shared" si="144"/>
        <v>2187.5</v>
      </c>
      <c r="O1715" s="31">
        <f t="shared" si="145"/>
        <v>0.29883879781420764</v>
      </c>
      <c r="P1715" s="31">
        <f t="shared" si="146"/>
        <v>0.17930327868852458</v>
      </c>
    </row>
    <row r="1716" spans="12:16" ht="15" hidden="1" customHeight="1">
      <c r="L1716" s="30">
        <f t="shared" si="142"/>
        <v>47074</v>
      </c>
      <c r="M1716" s="31">
        <f t="shared" si="143"/>
        <v>0</v>
      </c>
      <c r="N1716" s="31">
        <f t="shared" si="144"/>
        <v>2187.5</v>
      </c>
      <c r="O1716" s="31">
        <f t="shared" si="145"/>
        <v>0.29883879781420764</v>
      </c>
      <c r="P1716" s="31">
        <f t="shared" si="146"/>
        <v>0.17930327868852458</v>
      </c>
    </row>
    <row r="1717" spans="12:16" ht="15" hidden="1" customHeight="1">
      <c r="L1717" s="30">
        <f t="shared" si="142"/>
        <v>47075</v>
      </c>
      <c r="M1717" s="31">
        <f t="shared" si="143"/>
        <v>0</v>
      </c>
      <c r="N1717" s="31">
        <f t="shared" si="144"/>
        <v>2187.5</v>
      </c>
      <c r="O1717" s="31">
        <f t="shared" si="145"/>
        <v>0.29883879781420764</v>
      </c>
      <c r="P1717" s="31">
        <f t="shared" si="146"/>
        <v>0.17930327868852458</v>
      </c>
    </row>
    <row r="1718" spans="12:16" ht="15" hidden="1" customHeight="1">
      <c r="L1718" s="30">
        <f t="shared" si="142"/>
        <v>47076</v>
      </c>
      <c r="M1718" s="31">
        <f t="shared" si="143"/>
        <v>0</v>
      </c>
      <c r="N1718" s="31">
        <f t="shared" si="144"/>
        <v>2187.5</v>
      </c>
      <c r="O1718" s="31">
        <f t="shared" si="145"/>
        <v>0.29883879781420764</v>
      </c>
      <c r="P1718" s="31">
        <f t="shared" si="146"/>
        <v>0.17930327868852458</v>
      </c>
    </row>
    <row r="1719" spans="12:16" ht="15" hidden="1" customHeight="1">
      <c r="L1719" s="30">
        <f t="shared" si="142"/>
        <v>47077</v>
      </c>
      <c r="M1719" s="31">
        <f t="shared" si="143"/>
        <v>0</v>
      </c>
      <c r="N1719" s="31">
        <f t="shared" si="144"/>
        <v>2187.5</v>
      </c>
      <c r="O1719" s="31">
        <f t="shared" si="145"/>
        <v>0.29883879781420764</v>
      </c>
      <c r="P1719" s="31">
        <f t="shared" si="146"/>
        <v>0.17930327868852458</v>
      </c>
    </row>
    <row r="1720" spans="12:16" ht="15" hidden="1" customHeight="1">
      <c r="L1720" s="30">
        <f t="shared" si="142"/>
        <v>47078</v>
      </c>
      <c r="M1720" s="31">
        <f t="shared" si="143"/>
        <v>0</v>
      </c>
      <c r="N1720" s="31">
        <f t="shared" si="144"/>
        <v>2187.5</v>
      </c>
      <c r="O1720" s="31">
        <f t="shared" si="145"/>
        <v>0.29883879781420764</v>
      </c>
      <c r="P1720" s="31">
        <f t="shared" si="146"/>
        <v>0.17930327868852458</v>
      </c>
    </row>
    <row r="1721" spans="12:16" ht="15" hidden="1" customHeight="1">
      <c r="L1721" s="30">
        <f t="shared" si="142"/>
        <v>47079</v>
      </c>
      <c r="M1721" s="31">
        <f t="shared" si="143"/>
        <v>0</v>
      </c>
      <c r="N1721" s="31">
        <f t="shared" si="144"/>
        <v>2187.5</v>
      </c>
      <c r="O1721" s="31">
        <f t="shared" si="145"/>
        <v>0.29883879781420764</v>
      </c>
      <c r="P1721" s="31">
        <f t="shared" si="146"/>
        <v>0.17930327868852458</v>
      </c>
    </row>
    <row r="1722" spans="12:16" ht="15" hidden="1" customHeight="1">
      <c r="L1722" s="30">
        <f t="shared" si="142"/>
        <v>47080</v>
      </c>
      <c r="M1722" s="31">
        <f t="shared" si="143"/>
        <v>0</v>
      </c>
      <c r="N1722" s="31">
        <f t="shared" si="144"/>
        <v>2187.5</v>
      </c>
      <c r="O1722" s="31">
        <f t="shared" si="145"/>
        <v>0.29883879781420764</v>
      </c>
      <c r="P1722" s="31">
        <f t="shared" si="146"/>
        <v>0.17930327868852458</v>
      </c>
    </row>
    <row r="1723" spans="12:16" ht="15" hidden="1" customHeight="1">
      <c r="L1723" s="30">
        <f t="shared" si="142"/>
        <v>47081</v>
      </c>
      <c r="M1723" s="31">
        <f t="shared" si="143"/>
        <v>0</v>
      </c>
      <c r="N1723" s="31">
        <f t="shared" si="144"/>
        <v>2187.5</v>
      </c>
      <c r="O1723" s="31">
        <f t="shared" si="145"/>
        <v>0.29883879781420764</v>
      </c>
      <c r="P1723" s="31">
        <f t="shared" si="146"/>
        <v>0.17930327868852458</v>
      </c>
    </row>
    <row r="1724" spans="12:16" ht="15" hidden="1" customHeight="1">
      <c r="L1724" s="30">
        <f t="shared" si="142"/>
        <v>47082</v>
      </c>
      <c r="M1724" s="31">
        <f t="shared" si="143"/>
        <v>0</v>
      </c>
      <c r="N1724" s="31">
        <f t="shared" si="144"/>
        <v>2187.5</v>
      </c>
      <c r="O1724" s="31">
        <f t="shared" si="145"/>
        <v>0.29883879781420764</v>
      </c>
      <c r="P1724" s="31">
        <f t="shared" si="146"/>
        <v>0.17930327868852458</v>
      </c>
    </row>
    <row r="1725" spans="12:16" ht="15" hidden="1" customHeight="1">
      <c r="L1725" s="30">
        <f t="shared" si="142"/>
        <v>47083</v>
      </c>
      <c r="M1725" s="31">
        <f t="shared" si="143"/>
        <v>0</v>
      </c>
      <c r="N1725" s="31">
        <f t="shared" si="144"/>
        <v>2187.5</v>
      </c>
      <c r="O1725" s="31">
        <f t="shared" si="145"/>
        <v>0.29883879781420764</v>
      </c>
      <c r="P1725" s="31">
        <f t="shared" si="146"/>
        <v>0.17930327868852458</v>
      </c>
    </row>
    <row r="1726" spans="12:16" ht="15" hidden="1" customHeight="1">
      <c r="L1726" s="30">
        <f t="shared" si="142"/>
        <v>47084</v>
      </c>
      <c r="M1726" s="31">
        <f t="shared" si="143"/>
        <v>0</v>
      </c>
      <c r="N1726" s="31">
        <f t="shared" si="144"/>
        <v>2187.5</v>
      </c>
      <c r="O1726" s="31">
        <f t="shared" si="145"/>
        <v>0.29883879781420764</v>
      </c>
      <c r="P1726" s="31">
        <f t="shared" si="146"/>
        <v>0.17930327868852458</v>
      </c>
    </row>
    <row r="1727" spans="12:16" ht="15" hidden="1" customHeight="1">
      <c r="L1727" s="30">
        <f t="shared" si="142"/>
        <v>47085</v>
      </c>
      <c r="M1727" s="31">
        <f t="shared" si="143"/>
        <v>0</v>
      </c>
      <c r="N1727" s="31">
        <f t="shared" si="144"/>
        <v>2187.5</v>
      </c>
      <c r="O1727" s="31">
        <f t="shared" si="145"/>
        <v>0.29883879781420764</v>
      </c>
      <c r="P1727" s="31">
        <f t="shared" si="146"/>
        <v>0.17930327868852458</v>
      </c>
    </row>
    <row r="1728" spans="12:16" ht="15" hidden="1" customHeight="1">
      <c r="L1728" s="30">
        <f t="shared" si="142"/>
        <v>47086</v>
      </c>
      <c r="M1728" s="31">
        <f t="shared" si="143"/>
        <v>0</v>
      </c>
      <c r="N1728" s="31">
        <f t="shared" si="144"/>
        <v>2187.5</v>
      </c>
      <c r="O1728" s="31">
        <f t="shared" si="145"/>
        <v>0.29883879781420764</v>
      </c>
      <c r="P1728" s="31">
        <f t="shared" si="146"/>
        <v>0.17930327868852458</v>
      </c>
    </row>
    <row r="1729" spans="12:16" ht="15" hidden="1" customHeight="1">
      <c r="L1729" s="30">
        <f t="shared" si="142"/>
        <v>47087</v>
      </c>
      <c r="M1729" s="31">
        <f t="shared" si="143"/>
        <v>0</v>
      </c>
      <c r="N1729" s="31">
        <f t="shared" si="144"/>
        <v>2187.5</v>
      </c>
      <c r="O1729" s="31">
        <f t="shared" si="145"/>
        <v>0.29883879781420764</v>
      </c>
      <c r="P1729" s="31">
        <f t="shared" si="146"/>
        <v>0.17930327868852458</v>
      </c>
    </row>
    <row r="1730" spans="12:16" ht="15" hidden="1" customHeight="1">
      <c r="L1730" s="30">
        <f t="shared" si="142"/>
        <v>47088</v>
      </c>
      <c r="M1730" s="31">
        <f t="shared" si="143"/>
        <v>0</v>
      </c>
      <c r="N1730" s="31">
        <f t="shared" si="144"/>
        <v>2187.5</v>
      </c>
      <c r="O1730" s="31">
        <f t="shared" si="145"/>
        <v>0.29883879781420764</v>
      </c>
      <c r="P1730" s="31">
        <f t="shared" si="146"/>
        <v>0.17930327868852458</v>
      </c>
    </row>
    <row r="1731" spans="12:16" ht="15" hidden="1" customHeight="1">
      <c r="L1731" s="30">
        <f t="shared" si="142"/>
        <v>47089</v>
      </c>
      <c r="M1731" s="31">
        <f t="shared" si="143"/>
        <v>0</v>
      </c>
      <c r="N1731" s="31">
        <f t="shared" si="144"/>
        <v>2187.5</v>
      </c>
      <c r="O1731" s="31">
        <f t="shared" si="145"/>
        <v>0.29883879781420764</v>
      </c>
      <c r="P1731" s="31">
        <f t="shared" si="146"/>
        <v>0.17930327868852458</v>
      </c>
    </row>
    <row r="1732" spans="12:16" ht="15" hidden="1" customHeight="1">
      <c r="L1732" s="30">
        <f t="shared" si="142"/>
        <v>47090</v>
      </c>
      <c r="M1732" s="31">
        <f t="shared" si="143"/>
        <v>0</v>
      </c>
      <c r="N1732" s="31">
        <f t="shared" si="144"/>
        <v>2187.5</v>
      </c>
      <c r="O1732" s="31">
        <f t="shared" si="145"/>
        <v>0.29883879781420764</v>
      </c>
      <c r="P1732" s="31">
        <f t="shared" si="146"/>
        <v>0.17930327868852458</v>
      </c>
    </row>
    <row r="1733" spans="12:16" ht="15" hidden="1" customHeight="1">
      <c r="L1733" s="30">
        <f t="shared" si="142"/>
        <v>47091</v>
      </c>
      <c r="M1733" s="31">
        <f t="shared" si="143"/>
        <v>0</v>
      </c>
      <c r="N1733" s="31">
        <f t="shared" si="144"/>
        <v>2187.5</v>
      </c>
      <c r="O1733" s="31">
        <f t="shared" si="145"/>
        <v>0.29883879781420764</v>
      </c>
      <c r="P1733" s="31">
        <f t="shared" si="146"/>
        <v>0.17930327868852458</v>
      </c>
    </row>
    <row r="1734" spans="12:16" ht="15" hidden="1" customHeight="1">
      <c r="L1734" s="30">
        <f t="shared" si="142"/>
        <v>47092</v>
      </c>
      <c r="M1734" s="31">
        <f t="shared" si="143"/>
        <v>0</v>
      </c>
      <c r="N1734" s="31">
        <f t="shared" si="144"/>
        <v>2187.5</v>
      </c>
      <c r="O1734" s="31">
        <f t="shared" si="145"/>
        <v>0.29883879781420764</v>
      </c>
      <c r="P1734" s="31">
        <f t="shared" si="146"/>
        <v>0.17930327868852458</v>
      </c>
    </row>
    <row r="1735" spans="12:16" ht="15" hidden="1" customHeight="1">
      <c r="L1735" s="30">
        <f t="shared" si="142"/>
        <v>47093</v>
      </c>
      <c r="M1735" s="31">
        <f t="shared" si="143"/>
        <v>0</v>
      </c>
      <c r="N1735" s="31">
        <f t="shared" si="144"/>
        <v>2187.5</v>
      </c>
      <c r="O1735" s="31">
        <f t="shared" si="145"/>
        <v>0.29883879781420764</v>
      </c>
      <c r="P1735" s="31">
        <f t="shared" si="146"/>
        <v>0.17930327868852458</v>
      </c>
    </row>
    <row r="1736" spans="12:16" ht="15" hidden="1" customHeight="1">
      <c r="L1736" s="30">
        <f t="shared" si="142"/>
        <v>47094</v>
      </c>
      <c r="M1736" s="31">
        <f t="shared" si="143"/>
        <v>0</v>
      </c>
      <c r="N1736" s="31">
        <f t="shared" si="144"/>
        <v>2187.5</v>
      </c>
      <c r="O1736" s="31">
        <f t="shared" si="145"/>
        <v>0.29883879781420764</v>
      </c>
      <c r="P1736" s="31">
        <f t="shared" si="146"/>
        <v>0.17930327868852458</v>
      </c>
    </row>
    <row r="1737" spans="12:16" ht="15" hidden="1" customHeight="1">
      <c r="L1737" s="30">
        <f t="shared" si="142"/>
        <v>47095</v>
      </c>
      <c r="M1737" s="31">
        <f t="shared" si="143"/>
        <v>0</v>
      </c>
      <c r="N1737" s="31">
        <f t="shared" si="144"/>
        <v>2187.5</v>
      </c>
      <c r="O1737" s="31">
        <f t="shared" si="145"/>
        <v>0.29883879781420764</v>
      </c>
      <c r="P1737" s="31">
        <f t="shared" si="146"/>
        <v>0.17930327868852458</v>
      </c>
    </row>
    <row r="1738" spans="12:16" ht="15" hidden="1" customHeight="1">
      <c r="L1738" s="30">
        <f t="shared" si="142"/>
        <v>47096</v>
      </c>
      <c r="M1738" s="31">
        <f t="shared" si="143"/>
        <v>0</v>
      </c>
      <c r="N1738" s="31">
        <f t="shared" si="144"/>
        <v>2187.5</v>
      </c>
      <c r="O1738" s="31">
        <f t="shared" si="145"/>
        <v>0.29883879781420764</v>
      </c>
      <c r="P1738" s="31">
        <f t="shared" si="146"/>
        <v>0.17930327868852458</v>
      </c>
    </row>
    <row r="1739" spans="12:16" ht="15" hidden="1" customHeight="1">
      <c r="L1739" s="30">
        <f t="shared" si="142"/>
        <v>47097</v>
      </c>
      <c r="M1739" s="31">
        <f t="shared" si="143"/>
        <v>0</v>
      </c>
      <c r="N1739" s="31">
        <f t="shared" si="144"/>
        <v>2187.5</v>
      </c>
      <c r="O1739" s="31">
        <f t="shared" si="145"/>
        <v>0.29883879781420764</v>
      </c>
      <c r="P1739" s="31">
        <f t="shared" si="146"/>
        <v>0.17930327868852458</v>
      </c>
    </row>
    <row r="1740" spans="12:16" ht="15" hidden="1" customHeight="1">
      <c r="L1740" s="30">
        <f t="shared" si="142"/>
        <v>47098</v>
      </c>
      <c r="M1740" s="31">
        <f t="shared" si="143"/>
        <v>0</v>
      </c>
      <c r="N1740" s="31">
        <f t="shared" si="144"/>
        <v>2187.5</v>
      </c>
      <c r="O1740" s="31">
        <f t="shared" si="145"/>
        <v>0.29883879781420764</v>
      </c>
      <c r="P1740" s="31">
        <f t="shared" si="146"/>
        <v>0.17930327868852458</v>
      </c>
    </row>
    <row r="1741" spans="12:16" ht="15" hidden="1" customHeight="1">
      <c r="L1741" s="30">
        <f t="shared" si="142"/>
        <v>47099</v>
      </c>
      <c r="M1741" s="31">
        <f t="shared" si="143"/>
        <v>0</v>
      </c>
      <c r="N1741" s="31">
        <f t="shared" si="144"/>
        <v>2187.5</v>
      </c>
      <c r="O1741" s="31">
        <f t="shared" si="145"/>
        <v>0.29883879781420764</v>
      </c>
      <c r="P1741" s="31">
        <f t="shared" si="146"/>
        <v>0.17930327868852458</v>
      </c>
    </row>
    <row r="1742" spans="12:16" ht="15" hidden="1" customHeight="1">
      <c r="L1742" s="30">
        <f t="shared" si="142"/>
        <v>47100</v>
      </c>
      <c r="M1742" s="31">
        <f t="shared" si="143"/>
        <v>0</v>
      </c>
      <c r="N1742" s="31">
        <f t="shared" si="144"/>
        <v>2187.5</v>
      </c>
      <c r="O1742" s="31">
        <f t="shared" si="145"/>
        <v>0.29883879781420764</v>
      </c>
      <c r="P1742" s="31">
        <f t="shared" si="146"/>
        <v>0.17930327868852458</v>
      </c>
    </row>
    <row r="1743" spans="12:16" ht="15" hidden="1" customHeight="1">
      <c r="L1743" s="30">
        <f t="shared" si="142"/>
        <v>47101</v>
      </c>
      <c r="M1743" s="31">
        <f t="shared" si="143"/>
        <v>0</v>
      </c>
      <c r="N1743" s="31">
        <f t="shared" si="144"/>
        <v>2187.5</v>
      </c>
      <c r="O1743" s="31">
        <f t="shared" si="145"/>
        <v>0.29883879781420764</v>
      </c>
      <c r="P1743" s="31">
        <f t="shared" si="146"/>
        <v>0.17930327868852458</v>
      </c>
    </row>
    <row r="1744" spans="12:16" ht="15" hidden="1" customHeight="1">
      <c r="L1744" s="30">
        <f t="shared" si="142"/>
        <v>47102</v>
      </c>
      <c r="M1744" s="31">
        <f t="shared" si="143"/>
        <v>0</v>
      </c>
      <c r="N1744" s="31">
        <f t="shared" si="144"/>
        <v>2187.5</v>
      </c>
      <c r="O1744" s="31">
        <f t="shared" si="145"/>
        <v>0.29883879781420764</v>
      </c>
      <c r="P1744" s="31">
        <f t="shared" si="146"/>
        <v>0.17930327868852458</v>
      </c>
    </row>
    <row r="1745" spans="12:16" ht="15" hidden="1" customHeight="1">
      <c r="L1745" s="30">
        <f t="shared" si="142"/>
        <v>47103</v>
      </c>
      <c r="M1745" s="31">
        <f t="shared" si="143"/>
        <v>0</v>
      </c>
      <c r="N1745" s="31">
        <f t="shared" si="144"/>
        <v>2187.5</v>
      </c>
      <c r="O1745" s="31">
        <f t="shared" si="145"/>
        <v>0.29883879781420764</v>
      </c>
      <c r="P1745" s="31">
        <f t="shared" si="146"/>
        <v>0.17930327868852458</v>
      </c>
    </row>
    <row r="1746" spans="12:16" ht="15" hidden="1" customHeight="1">
      <c r="L1746" s="30">
        <f t="shared" si="142"/>
        <v>47104</v>
      </c>
      <c r="M1746" s="31">
        <f t="shared" si="143"/>
        <v>0</v>
      </c>
      <c r="N1746" s="31">
        <f t="shared" si="144"/>
        <v>2187.5</v>
      </c>
      <c r="O1746" s="31">
        <f t="shared" si="145"/>
        <v>0.29883879781420764</v>
      </c>
      <c r="P1746" s="31">
        <f t="shared" si="146"/>
        <v>0.17930327868852458</v>
      </c>
    </row>
    <row r="1747" spans="12:16" ht="15" hidden="1" customHeight="1">
      <c r="L1747" s="30">
        <f t="shared" si="142"/>
        <v>47105</v>
      </c>
      <c r="M1747" s="31">
        <f t="shared" si="143"/>
        <v>0</v>
      </c>
      <c r="N1747" s="31">
        <f t="shared" si="144"/>
        <v>2187.5</v>
      </c>
      <c r="O1747" s="31">
        <f t="shared" si="145"/>
        <v>0.29883879781420764</v>
      </c>
      <c r="P1747" s="31">
        <f t="shared" si="146"/>
        <v>0.17930327868852458</v>
      </c>
    </row>
    <row r="1748" spans="12:16" ht="15" hidden="1" customHeight="1">
      <c r="L1748" s="30">
        <f t="shared" si="142"/>
        <v>47106</v>
      </c>
      <c r="M1748" s="31">
        <f t="shared" si="143"/>
        <v>0</v>
      </c>
      <c r="N1748" s="31">
        <f t="shared" si="144"/>
        <v>2187.5</v>
      </c>
      <c r="O1748" s="31">
        <f t="shared" si="145"/>
        <v>0.29883879781420764</v>
      </c>
      <c r="P1748" s="31">
        <f t="shared" si="146"/>
        <v>0.17930327868852458</v>
      </c>
    </row>
    <row r="1749" spans="12:16" ht="15" hidden="1" customHeight="1">
      <c r="L1749" s="30">
        <f t="shared" si="142"/>
        <v>47107</v>
      </c>
      <c r="M1749" s="31">
        <f t="shared" si="143"/>
        <v>0</v>
      </c>
      <c r="N1749" s="31">
        <f t="shared" si="144"/>
        <v>2187.5</v>
      </c>
      <c r="O1749" s="31">
        <f t="shared" si="145"/>
        <v>0.29883879781420764</v>
      </c>
      <c r="P1749" s="31">
        <f t="shared" si="146"/>
        <v>0.17930327868852458</v>
      </c>
    </row>
    <row r="1750" spans="12:16" ht="15" hidden="1" customHeight="1">
      <c r="L1750" s="30">
        <f t="shared" si="142"/>
        <v>47108</v>
      </c>
      <c r="M1750" s="31">
        <f t="shared" si="143"/>
        <v>0</v>
      </c>
      <c r="N1750" s="31">
        <f t="shared" si="144"/>
        <v>2187.5</v>
      </c>
      <c r="O1750" s="31">
        <f t="shared" si="145"/>
        <v>0.29883879781420764</v>
      </c>
      <c r="P1750" s="31">
        <f t="shared" si="146"/>
        <v>0.17930327868852458</v>
      </c>
    </row>
    <row r="1751" spans="12:16" ht="15" hidden="1" customHeight="1">
      <c r="L1751" s="30">
        <f t="shared" si="142"/>
        <v>47109</v>
      </c>
      <c r="M1751" s="31">
        <f t="shared" si="143"/>
        <v>0</v>
      </c>
      <c r="N1751" s="31">
        <f t="shared" si="144"/>
        <v>2187.5</v>
      </c>
      <c r="O1751" s="31">
        <f t="shared" si="145"/>
        <v>0.29883879781420764</v>
      </c>
      <c r="P1751" s="31">
        <f t="shared" si="146"/>
        <v>0.17930327868852458</v>
      </c>
    </row>
    <row r="1752" spans="12:16" ht="15" hidden="1" customHeight="1">
      <c r="L1752" s="30">
        <f t="shared" ref="L1752:L1815" si="147">IFERROR(IF(MAX(L1751+1,Дата_получения_Займа+1)&gt;Дата_погашения_Займа,"-",MAX(L1751+1,Дата_получения_Займа+1)),"-")</f>
        <v>47110</v>
      </c>
      <c r="M1752" s="31">
        <f t="shared" ref="M1752:M1815" si="148">IFERROR(VLOOKUP(L1752,$B$24:$E$52,4,FALSE),0)</f>
        <v>0</v>
      </c>
      <c r="N1752" s="31">
        <f t="shared" ref="N1752:N1815" si="149">IF(ISNUMBER(N1751),N1751-M1752,$E$13)</f>
        <v>2187.5</v>
      </c>
      <c r="O1752" s="31">
        <f t="shared" ref="O1752:O1815" si="150">IFERROR(IF(ISNUMBER(N1751),N1751,$E$13)*IF(L1752&gt;=$J$14,$E$18,$E$17)/IF(MOD(YEAR(L1752),4),365,366)*IF(ISBLANK(L1751),L1752-$E$15,L1752-L1751),0)</f>
        <v>0.29883879781420764</v>
      </c>
      <c r="P1752" s="31">
        <f t="shared" ref="P1752:P1815" si="151">IFERROR(IF(ISNUMBER(N1751),N1751,$E$13)*3%/IF(MOD(YEAR(L1752),4),365,366)*IF(ISBLANK(L1751),(L1752-$E$15),L1752-L1751),0)</f>
        <v>0.17930327868852458</v>
      </c>
    </row>
    <row r="1753" spans="12:16" ht="15" hidden="1" customHeight="1">
      <c r="L1753" s="30">
        <f t="shared" si="147"/>
        <v>47111</v>
      </c>
      <c r="M1753" s="31">
        <f t="shared" si="148"/>
        <v>0</v>
      </c>
      <c r="N1753" s="31">
        <f t="shared" si="149"/>
        <v>2187.5</v>
      </c>
      <c r="O1753" s="31">
        <f t="shared" si="150"/>
        <v>0.29883879781420764</v>
      </c>
      <c r="P1753" s="31">
        <f t="shared" si="151"/>
        <v>0.17930327868852458</v>
      </c>
    </row>
    <row r="1754" spans="12:16" ht="15" hidden="1" customHeight="1">
      <c r="L1754" s="30">
        <f t="shared" si="147"/>
        <v>47112</v>
      </c>
      <c r="M1754" s="31">
        <f t="shared" si="148"/>
        <v>0</v>
      </c>
      <c r="N1754" s="31">
        <f t="shared" si="149"/>
        <v>2187.5</v>
      </c>
      <c r="O1754" s="31">
        <f t="shared" si="150"/>
        <v>0.29883879781420764</v>
      </c>
      <c r="P1754" s="31">
        <f t="shared" si="151"/>
        <v>0.17930327868852458</v>
      </c>
    </row>
    <row r="1755" spans="12:16" ht="15" hidden="1" customHeight="1">
      <c r="L1755" s="30">
        <f t="shared" si="147"/>
        <v>47113</v>
      </c>
      <c r="M1755" s="31">
        <f t="shared" si="148"/>
        <v>0</v>
      </c>
      <c r="N1755" s="31">
        <f t="shared" si="149"/>
        <v>2187.5</v>
      </c>
      <c r="O1755" s="31">
        <f t="shared" si="150"/>
        <v>0.29883879781420764</v>
      </c>
      <c r="P1755" s="31">
        <f t="shared" si="151"/>
        <v>0.17930327868852458</v>
      </c>
    </row>
    <row r="1756" spans="12:16" ht="15" hidden="1" customHeight="1">
      <c r="L1756" s="30">
        <f t="shared" si="147"/>
        <v>47114</v>
      </c>
      <c r="M1756" s="31">
        <f t="shared" si="148"/>
        <v>0</v>
      </c>
      <c r="N1756" s="31">
        <f t="shared" si="149"/>
        <v>2187.5</v>
      </c>
      <c r="O1756" s="31">
        <f t="shared" si="150"/>
        <v>0.29883879781420764</v>
      </c>
      <c r="P1756" s="31">
        <f t="shared" si="151"/>
        <v>0.17930327868852458</v>
      </c>
    </row>
    <row r="1757" spans="12:16" ht="15" hidden="1" customHeight="1">
      <c r="L1757" s="30">
        <f t="shared" si="147"/>
        <v>47115</v>
      </c>
      <c r="M1757" s="31">
        <f t="shared" si="148"/>
        <v>0</v>
      </c>
      <c r="N1757" s="31">
        <f t="shared" si="149"/>
        <v>2187.5</v>
      </c>
      <c r="O1757" s="31">
        <f t="shared" si="150"/>
        <v>0.29883879781420764</v>
      </c>
      <c r="P1757" s="31">
        <f t="shared" si="151"/>
        <v>0.17930327868852458</v>
      </c>
    </row>
    <row r="1758" spans="12:16" ht="15" hidden="1" customHeight="1">
      <c r="L1758" s="30">
        <f t="shared" si="147"/>
        <v>47116</v>
      </c>
      <c r="M1758" s="31">
        <f t="shared" si="148"/>
        <v>0</v>
      </c>
      <c r="N1758" s="31">
        <f t="shared" si="149"/>
        <v>2187.5</v>
      </c>
      <c r="O1758" s="31">
        <f t="shared" si="150"/>
        <v>0.29883879781420764</v>
      </c>
      <c r="P1758" s="31">
        <f t="shared" si="151"/>
        <v>0.17930327868852458</v>
      </c>
    </row>
    <row r="1759" spans="12:16" ht="15" hidden="1" customHeight="1">
      <c r="L1759" s="30">
        <f t="shared" si="147"/>
        <v>47117</v>
      </c>
      <c r="M1759" s="31">
        <f t="shared" si="148"/>
        <v>0</v>
      </c>
      <c r="N1759" s="31">
        <f t="shared" si="149"/>
        <v>2187.5</v>
      </c>
      <c r="O1759" s="31">
        <f t="shared" si="150"/>
        <v>0.29883879781420764</v>
      </c>
      <c r="P1759" s="31">
        <f t="shared" si="151"/>
        <v>0.17930327868852458</v>
      </c>
    </row>
    <row r="1760" spans="12:16" ht="15" hidden="1" customHeight="1">
      <c r="L1760" s="30">
        <f t="shared" si="147"/>
        <v>47118</v>
      </c>
      <c r="M1760" s="31">
        <f t="shared" si="148"/>
        <v>0</v>
      </c>
      <c r="N1760" s="31">
        <f t="shared" si="149"/>
        <v>2187.5</v>
      </c>
      <c r="O1760" s="31">
        <f t="shared" si="150"/>
        <v>0.29883879781420764</v>
      </c>
      <c r="P1760" s="31">
        <f t="shared" si="151"/>
        <v>0.17930327868852458</v>
      </c>
    </row>
    <row r="1761" spans="12:16" ht="15" hidden="1" customHeight="1">
      <c r="L1761" s="30">
        <f t="shared" si="147"/>
        <v>47119</v>
      </c>
      <c r="M1761" s="31">
        <f t="shared" si="148"/>
        <v>0</v>
      </c>
      <c r="N1761" s="31">
        <f t="shared" si="149"/>
        <v>2187.5</v>
      </c>
      <c r="O1761" s="31">
        <f t="shared" si="150"/>
        <v>0.29965753424657532</v>
      </c>
      <c r="P1761" s="31">
        <f t="shared" si="151"/>
        <v>0.1797945205479452</v>
      </c>
    </row>
    <row r="1762" spans="12:16" ht="15" hidden="1" customHeight="1">
      <c r="L1762" s="30">
        <f t="shared" si="147"/>
        <v>47120</v>
      </c>
      <c r="M1762" s="31">
        <f t="shared" si="148"/>
        <v>0</v>
      </c>
      <c r="N1762" s="31">
        <f t="shared" si="149"/>
        <v>2187.5</v>
      </c>
      <c r="O1762" s="31">
        <f t="shared" si="150"/>
        <v>0.29965753424657532</v>
      </c>
      <c r="P1762" s="31">
        <f t="shared" si="151"/>
        <v>0.1797945205479452</v>
      </c>
    </row>
    <row r="1763" spans="12:16" ht="15" hidden="1" customHeight="1">
      <c r="L1763" s="30">
        <f t="shared" si="147"/>
        <v>47121</v>
      </c>
      <c r="M1763" s="31">
        <f t="shared" si="148"/>
        <v>0</v>
      </c>
      <c r="N1763" s="31">
        <f t="shared" si="149"/>
        <v>2187.5</v>
      </c>
      <c r="O1763" s="31">
        <f t="shared" si="150"/>
        <v>0.29965753424657532</v>
      </c>
      <c r="P1763" s="31">
        <f t="shared" si="151"/>
        <v>0.1797945205479452</v>
      </c>
    </row>
    <row r="1764" spans="12:16" ht="15" hidden="1" customHeight="1">
      <c r="L1764" s="30">
        <f t="shared" si="147"/>
        <v>47122</v>
      </c>
      <c r="M1764" s="31">
        <f t="shared" si="148"/>
        <v>0</v>
      </c>
      <c r="N1764" s="31">
        <f t="shared" si="149"/>
        <v>2187.5</v>
      </c>
      <c r="O1764" s="31">
        <f t="shared" si="150"/>
        <v>0.29965753424657532</v>
      </c>
      <c r="P1764" s="31">
        <f t="shared" si="151"/>
        <v>0.1797945205479452</v>
      </c>
    </row>
    <row r="1765" spans="12:16" ht="15" hidden="1" customHeight="1">
      <c r="L1765" s="30">
        <f t="shared" si="147"/>
        <v>47123</v>
      </c>
      <c r="M1765" s="31">
        <f t="shared" si="148"/>
        <v>0</v>
      </c>
      <c r="N1765" s="31">
        <f t="shared" si="149"/>
        <v>2187.5</v>
      </c>
      <c r="O1765" s="31">
        <f t="shared" si="150"/>
        <v>0.29965753424657532</v>
      </c>
      <c r="P1765" s="31">
        <f t="shared" si="151"/>
        <v>0.1797945205479452</v>
      </c>
    </row>
    <row r="1766" spans="12:16" ht="15" hidden="1" customHeight="1">
      <c r="L1766" s="30">
        <f t="shared" si="147"/>
        <v>47124</v>
      </c>
      <c r="M1766" s="31">
        <f t="shared" si="148"/>
        <v>0</v>
      </c>
      <c r="N1766" s="31">
        <f t="shared" si="149"/>
        <v>2187.5</v>
      </c>
      <c r="O1766" s="31">
        <f t="shared" si="150"/>
        <v>0.29965753424657532</v>
      </c>
      <c r="P1766" s="31">
        <f t="shared" si="151"/>
        <v>0.1797945205479452</v>
      </c>
    </row>
    <row r="1767" spans="12:16" ht="15" hidden="1" customHeight="1">
      <c r="L1767" s="30">
        <f t="shared" si="147"/>
        <v>47125</v>
      </c>
      <c r="M1767" s="31">
        <f t="shared" si="148"/>
        <v>0</v>
      </c>
      <c r="N1767" s="31">
        <f t="shared" si="149"/>
        <v>2187.5</v>
      </c>
      <c r="O1767" s="31">
        <f t="shared" si="150"/>
        <v>0.29965753424657532</v>
      </c>
      <c r="P1767" s="31">
        <f t="shared" si="151"/>
        <v>0.1797945205479452</v>
      </c>
    </row>
    <row r="1768" spans="12:16" ht="15" hidden="1" customHeight="1">
      <c r="L1768" s="30">
        <f t="shared" si="147"/>
        <v>47126</v>
      </c>
      <c r="M1768" s="31">
        <f t="shared" si="148"/>
        <v>0</v>
      </c>
      <c r="N1768" s="31">
        <f t="shared" si="149"/>
        <v>2187.5</v>
      </c>
      <c r="O1768" s="31">
        <f t="shared" si="150"/>
        <v>0.29965753424657532</v>
      </c>
      <c r="P1768" s="31">
        <f t="shared" si="151"/>
        <v>0.1797945205479452</v>
      </c>
    </row>
    <row r="1769" spans="12:16" ht="15" hidden="1" customHeight="1">
      <c r="L1769" s="30">
        <f t="shared" si="147"/>
        <v>47127</v>
      </c>
      <c r="M1769" s="31">
        <f t="shared" si="148"/>
        <v>0</v>
      </c>
      <c r="N1769" s="31">
        <f t="shared" si="149"/>
        <v>2187.5</v>
      </c>
      <c r="O1769" s="31">
        <f t="shared" si="150"/>
        <v>0.29965753424657532</v>
      </c>
      <c r="P1769" s="31">
        <f t="shared" si="151"/>
        <v>0.1797945205479452</v>
      </c>
    </row>
    <row r="1770" spans="12:16" ht="15" hidden="1" customHeight="1">
      <c r="L1770" s="30">
        <f t="shared" si="147"/>
        <v>47128</v>
      </c>
      <c r="M1770" s="31">
        <f t="shared" si="148"/>
        <v>0</v>
      </c>
      <c r="N1770" s="31">
        <f t="shared" si="149"/>
        <v>2187.5</v>
      </c>
      <c r="O1770" s="31">
        <f t="shared" si="150"/>
        <v>0.29965753424657532</v>
      </c>
      <c r="P1770" s="31">
        <f t="shared" si="151"/>
        <v>0.1797945205479452</v>
      </c>
    </row>
    <row r="1771" spans="12:16" ht="15" hidden="1" customHeight="1">
      <c r="L1771" s="30">
        <f t="shared" si="147"/>
        <v>47129</v>
      </c>
      <c r="M1771" s="31">
        <f t="shared" si="148"/>
        <v>0</v>
      </c>
      <c r="N1771" s="31">
        <f t="shared" si="149"/>
        <v>2187.5</v>
      </c>
      <c r="O1771" s="31">
        <f t="shared" si="150"/>
        <v>0.29965753424657532</v>
      </c>
      <c r="P1771" s="31">
        <f t="shared" si="151"/>
        <v>0.1797945205479452</v>
      </c>
    </row>
    <row r="1772" spans="12:16" ht="15" hidden="1" customHeight="1">
      <c r="L1772" s="30">
        <f t="shared" si="147"/>
        <v>47130</v>
      </c>
      <c r="M1772" s="31">
        <f t="shared" si="148"/>
        <v>0</v>
      </c>
      <c r="N1772" s="31">
        <f t="shared" si="149"/>
        <v>2187.5</v>
      </c>
      <c r="O1772" s="31">
        <f t="shared" si="150"/>
        <v>0.29965753424657532</v>
      </c>
      <c r="P1772" s="31">
        <f t="shared" si="151"/>
        <v>0.1797945205479452</v>
      </c>
    </row>
    <row r="1773" spans="12:16" ht="15" hidden="1" customHeight="1">
      <c r="L1773" s="30">
        <f t="shared" si="147"/>
        <v>47131</v>
      </c>
      <c r="M1773" s="31">
        <f t="shared" si="148"/>
        <v>0</v>
      </c>
      <c r="N1773" s="31">
        <f t="shared" si="149"/>
        <v>2187.5</v>
      </c>
      <c r="O1773" s="31">
        <f t="shared" si="150"/>
        <v>0.29965753424657532</v>
      </c>
      <c r="P1773" s="31">
        <f t="shared" si="151"/>
        <v>0.1797945205479452</v>
      </c>
    </row>
    <row r="1774" spans="12:16" ht="15" hidden="1" customHeight="1">
      <c r="L1774" s="30">
        <f t="shared" si="147"/>
        <v>47132</v>
      </c>
      <c r="M1774" s="31">
        <f t="shared" si="148"/>
        <v>0</v>
      </c>
      <c r="N1774" s="31">
        <f t="shared" si="149"/>
        <v>2187.5</v>
      </c>
      <c r="O1774" s="31">
        <f t="shared" si="150"/>
        <v>0.29965753424657532</v>
      </c>
      <c r="P1774" s="31">
        <f t="shared" si="151"/>
        <v>0.1797945205479452</v>
      </c>
    </row>
    <row r="1775" spans="12:16" ht="15" hidden="1" customHeight="1">
      <c r="L1775" s="30">
        <f t="shared" si="147"/>
        <v>47133</v>
      </c>
      <c r="M1775" s="31">
        <f t="shared" si="148"/>
        <v>1093.75</v>
      </c>
      <c r="N1775" s="31">
        <f t="shared" si="149"/>
        <v>1093.75</v>
      </c>
      <c r="O1775" s="31">
        <f t="shared" si="150"/>
        <v>0.29965753424657532</v>
      </c>
      <c r="P1775" s="31">
        <f t="shared" si="151"/>
        <v>0.1797945205479452</v>
      </c>
    </row>
    <row r="1776" spans="12:16" ht="15" hidden="1" customHeight="1">
      <c r="L1776" s="30">
        <f t="shared" si="147"/>
        <v>47134</v>
      </c>
      <c r="M1776" s="31">
        <f t="shared" si="148"/>
        <v>0</v>
      </c>
      <c r="N1776" s="31">
        <f t="shared" si="149"/>
        <v>1093.75</v>
      </c>
      <c r="O1776" s="31">
        <f t="shared" si="150"/>
        <v>0.14982876712328766</v>
      </c>
      <c r="P1776" s="31">
        <f t="shared" si="151"/>
        <v>8.9897260273972601E-2</v>
      </c>
    </row>
    <row r="1777" spans="12:16" ht="15" hidden="1" customHeight="1">
      <c r="L1777" s="30">
        <f t="shared" si="147"/>
        <v>47135</v>
      </c>
      <c r="M1777" s="31">
        <f t="shared" si="148"/>
        <v>0</v>
      </c>
      <c r="N1777" s="31">
        <f t="shared" si="149"/>
        <v>1093.75</v>
      </c>
      <c r="O1777" s="31">
        <f t="shared" si="150"/>
        <v>0.14982876712328766</v>
      </c>
      <c r="P1777" s="31">
        <f t="shared" si="151"/>
        <v>8.9897260273972601E-2</v>
      </c>
    </row>
    <row r="1778" spans="12:16" ht="15" hidden="1" customHeight="1">
      <c r="L1778" s="30">
        <f t="shared" si="147"/>
        <v>47136</v>
      </c>
      <c r="M1778" s="31">
        <f t="shared" si="148"/>
        <v>0</v>
      </c>
      <c r="N1778" s="31">
        <f t="shared" si="149"/>
        <v>1093.75</v>
      </c>
      <c r="O1778" s="31">
        <f t="shared" si="150"/>
        <v>0.14982876712328766</v>
      </c>
      <c r="P1778" s="31">
        <f t="shared" si="151"/>
        <v>8.9897260273972601E-2</v>
      </c>
    </row>
    <row r="1779" spans="12:16" ht="15" hidden="1" customHeight="1">
      <c r="L1779" s="30">
        <f t="shared" si="147"/>
        <v>47137</v>
      </c>
      <c r="M1779" s="31">
        <f t="shared" si="148"/>
        <v>0</v>
      </c>
      <c r="N1779" s="31">
        <f t="shared" si="149"/>
        <v>1093.75</v>
      </c>
      <c r="O1779" s="31">
        <f t="shared" si="150"/>
        <v>0.14982876712328766</v>
      </c>
      <c r="P1779" s="31">
        <f t="shared" si="151"/>
        <v>8.9897260273972601E-2</v>
      </c>
    </row>
    <row r="1780" spans="12:16" ht="15" hidden="1" customHeight="1">
      <c r="L1780" s="30">
        <f t="shared" si="147"/>
        <v>47138</v>
      </c>
      <c r="M1780" s="31">
        <f t="shared" si="148"/>
        <v>0</v>
      </c>
      <c r="N1780" s="31">
        <f t="shared" si="149"/>
        <v>1093.75</v>
      </c>
      <c r="O1780" s="31">
        <f t="shared" si="150"/>
        <v>0.14982876712328766</v>
      </c>
      <c r="P1780" s="31">
        <f t="shared" si="151"/>
        <v>8.9897260273972601E-2</v>
      </c>
    </row>
    <row r="1781" spans="12:16" ht="15" hidden="1" customHeight="1">
      <c r="L1781" s="30">
        <f t="shared" si="147"/>
        <v>47139</v>
      </c>
      <c r="M1781" s="31">
        <f t="shared" si="148"/>
        <v>0</v>
      </c>
      <c r="N1781" s="31">
        <f t="shared" si="149"/>
        <v>1093.75</v>
      </c>
      <c r="O1781" s="31">
        <f t="shared" si="150"/>
        <v>0.14982876712328766</v>
      </c>
      <c r="P1781" s="31">
        <f t="shared" si="151"/>
        <v>8.9897260273972601E-2</v>
      </c>
    </row>
    <row r="1782" spans="12:16" ht="15" hidden="1" customHeight="1">
      <c r="L1782" s="30">
        <f t="shared" si="147"/>
        <v>47140</v>
      </c>
      <c r="M1782" s="31">
        <f t="shared" si="148"/>
        <v>0</v>
      </c>
      <c r="N1782" s="31">
        <f t="shared" si="149"/>
        <v>1093.75</v>
      </c>
      <c r="O1782" s="31">
        <f t="shared" si="150"/>
        <v>0.14982876712328766</v>
      </c>
      <c r="P1782" s="31">
        <f t="shared" si="151"/>
        <v>8.9897260273972601E-2</v>
      </c>
    </row>
    <row r="1783" spans="12:16" ht="15" hidden="1" customHeight="1">
      <c r="L1783" s="30">
        <f t="shared" si="147"/>
        <v>47141</v>
      </c>
      <c r="M1783" s="31">
        <f t="shared" si="148"/>
        <v>0</v>
      </c>
      <c r="N1783" s="31">
        <f t="shared" si="149"/>
        <v>1093.75</v>
      </c>
      <c r="O1783" s="31">
        <f t="shared" si="150"/>
        <v>0.14982876712328766</v>
      </c>
      <c r="P1783" s="31">
        <f t="shared" si="151"/>
        <v>8.9897260273972601E-2</v>
      </c>
    </row>
    <row r="1784" spans="12:16" ht="15" hidden="1" customHeight="1">
      <c r="L1784" s="30">
        <f t="shared" si="147"/>
        <v>47142</v>
      </c>
      <c r="M1784" s="31">
        <f t="shared" si="148"/>
        <v>0</v>
      </c>
      <c r="N1784" s="31">
        <f t="shared" si="149"/>
        <v>1093.75</v>
      </c>
      <c r="O1784" s="31">
        <f t="shared" si="150"/>
        <v>0.14982876712328766</v>
      </c>
      <c r="P1784" s="31">
        <f t="shared" si="151"/>
        <v>8.9897260273972601E-2</v>
      </c>
    </row>
    <row r="1785" spans="12:16" ht="15" hidden="1" customHeight="1">
      <c r="L1785" s="30">
        <f t="shared" si="147"/>
        <v>47143</v>
      </c>
      <c r="M1785" s="31">
        <f t="shared" si="148"/>
        <v>0</v>
      </c>
      <c r="N1785" s="31">
        <f t="shared" si="149"/>
        <v>1093.75</v>
      </c>
      <c r="O1785" s="31">
        <f t="shared" si="150"/>
        <v>0.14982876712328766</v>
      </c>
      <c r="P1785" s="31">
        <f t="shared" si="151"/>
        <v>8.9897260273972601E-2</v>
      </c>
    </row>
    <row r="1786" spans="12:16" ht="15" hidden="1" customHeight="1">
      <c r="L1786" s="30">
        <f t="shared" si="147"/>
        <v>47144</v>
      </c>
      <c r="M1786" s="31">
        <f t="shared" si="148"/>
        <v>0</v>
      </c>
      <c r="N1786" s="31">
        <f t="shared" si="149"/>
        <v>1093.75</v>
      </c>
      <c r="O1786" s="31">
        <f t="shared" si="150"/>
        <v>0.14982876712328766</v>
      </c>
      <c r="P1786" s="31">
        <f t="shared" si="151"/>
        <v>8.9897260273972601E-2</v>
      </c>
    </row>
    <row r="1787" spans="12:16" ht="15" hidden="1" customHeight="1">
      <c r="L1787" s="30">
        <f t="shared" si="147"/>
        <v>47145</v>
      </c>
      <c r="M1787" s="31">
        <f t="shared" si="148"/>
        <v>0</v>
      </c>
      <c r="N1787" s="31">
        <f t="shared" si="149"/>
        <v>1093.75</v>
      </c>
      <c r="O1787" s="31">
        <f t="shared" si="150"/>
        <v>0.14982876712328766</v>
      </c>
      <c r="P1787" s="31">
        <f t="shared" si="151"/>
        <v>8.9897260273972601E-2</v>
      </c>
    </row>
    <row r="1788" spans="12:16" ht="15" hidden="1" customHeight="1">
      <c r="L1788" s="30">
        <f t="shared" si="147"/>
        <v>47146</v>
      </c>
      <c r="M1788" s="31">
        <f t="shared" si="148"/>
        <v>0</v>
      </c>
      <c r="N1788" s="31">
        <f t="shared" si="149"/>
        <v>1093.75</v>
      </c>
      <c r="O1788" s="31">
        <f t="shared" si="150"/>
        <v>0.14982876712328766</v>
      </c>
      <c r="P1788" s="31">
        <f t="shared" si="151"/>
        <v>8.9897260273972601E-2</v>
      </c>
    </row>
    <row r="1789" spans="12:16" ht="15" hidden="1" customHeight="1">
      <c r="L1789" s="30">
        <f t="shared" si="147"/>
        <v>47147</v>
      </c>
      <c r="M1789" s="31">
        <f t="shared" si="148"/>
        <v>0</v>
      </c>
      <c r="N1789" s="31">
        <f t="shared" si="149"/>
        <v>1093.75</v>
      </c>
      <c r="O1789" s="31">
        <f t="shared" si="150"/>
        <v>0.14982876712328766</v>
      </c>
      <c r="P1789" s="31">
        <f t="shared" si="151"/>
        <v>8.9897260273972601E-2</v>
      </c>
    </row>
    <row r="1790" spans="12:16" ht="15" hidden="1" customHeight="1">
      <c r="L1790" s="30">
        <f t="shared" si="147"/>
        <v>47148</v>
      </c>
      <c r="M1790" s="31">
        <f t="shared" si="148"/>
        <v>0</v>
      </c>
      <c r="N1790" s="31">
        <f t="shared" si="149"/>
        <v>1093.75</v>
      </c>
      <c r="O1790" s="31">
        <f t="shared" si="150"/>
        <v>0.14982876712328766</v>
      </c>
      <c r="P1790" s="31">
        <f t="shared" si="151"/>
        <v>8.9897260273972601E-2</v>
      </c>
    </row>
    <row r="1791" spans="12:16" ht="15" hidden="1" customHeight="1">
      <c r="L1791" s="30">
        <f t="shared" si="147"/>
        <v>47149</v>
      </c>
      <c r="M1791" s="31">
        <f t="shared" si="148"/>
        <v>0</v>
      </c>
      <c r="N1791" s="31">
        <f t="shared" si="149"/>
        <v>1093.75</v>
      </c>
      <c r="O1791" s="31">
        <f t="shared" si="150"/>
        <v>0.14982876712328766</v>
      </c>
      <c r="P1791" s="31">
        <f t="shared" si="151"/>
        <v>8.9897260273972601E-2</v>
      </c>
    </row>
    <row r="1792" spans="12:16" ht="15" hidden="1" customHeight="1">
      <c r="L1792" s="30">
        <f t="shared" si="147"/>
        <v>47150</v>
      </c>
      <c r="M1792" s="31">
        <f t="shared" si="148"/>
        <v>0</v>
      </c>
      <c r="N1792" s="31">
        <f t="shared" si="149"/>
        <v>1093.75</v>
      </c>
      <c r="O1792" s="31">
        <f t="shared" si="150"/>
        <v>0.14982876712328766</v>
      </c>
      <c r="P1792" s="31">
        <f t="shared" si="151"/>
        <v>8.9897260273972601E-2</v>
      </c>
    </row>
    <row r="1793" spans="12:16" ht="15" hidden="1" customHeight="1">
      <c r="L1793" s="30">
        <f t="shared" si="147"/>
        <v>47151</v>
      </c>
      <c r="M1793" s="31">
        <f t="shared" si="148"/>
        <v>0</v>
      </c>
      <c r="N1793" s="31">
        <f t="shared" si="149"/>
        <v>1093.75</v>
      </c>
      <c r="O1793" s="31">
        <f t="shared" si="150"/>
        <v>0.14982876712328766</v>
      </c>
      <c r="P1793" s="31">
        <f t="shared" si="151"/>
        <v>8.9897260273972601E-2</v>
      </c>
    </row>
    <row r="1794" spans="12:16" ht="15" hidden="1" customHeight="1">
      <c r="L1794" s="30">
        <f t="shared" si="147"/>
        <v>47152</v>
      </c>
      <c r="M1794" s="31">
        <f t="shared" si="148"/>
        <v>0</v>
      </c>
      <c r="N1794" s="31">
        <f t="shared" si="149"/>
        <v>1093.75</v>
      </c>
      <c r="O1794" s="31">
        <f t="shared" si="150"/>
        <v>0.14982876712328766</v>
      </c>
      <c r="P1794" s="31">
        <f t="shared" si="151"/>
        <v>8.9897260273972601E-2</v>
      </c>
    </row>
    <row r="1795" spans="12:16" ht="15" hidden="1" customHeight="1">
      <c r="L1795" s="30">
        <f t="shared" si="147"/>
        <v>47153</v>
      </c>
      <c r="M1795" s="31">
        <f t="shared" si="148"/>
        <v>0</v>
      </c>
      <c r="N1795" s="31">
        <f t="shared" si="149"/>
        <v>1093.75</v>
      </c>
      <c r="O1795" s="31">
        <f t="shared" si="150"/>
        <v>0.14982876712328766</v>
      </c>
      <c r="P1795" s="31">
        <f t="shared" si="151"/>
        <v>8.9897260273972601E-2</v>
      </c>
    </row>
    <row r="1796" spans="12:16" ht="15" hidden="1" customHeight="1">
      <c r="L1796" s="30">
        <f t="shared" si="147"/>
        <v>47154</v>
      </c>
      <c r="M1796" s="31">
        <f t="shared" si="148"/>
        <v>0</v>
      </c>
      <c r="N1796" s="31">
        <f t="shared" si="149"/>
        <v>1093.75</v>
      </c>
      <c r="O1796" s="31">
        <f t="shared" si="150"/>
        <v>0.14982876712328766</v>
      </c>
      <c r="P1796" s="31">
        <f t="shared" si="151"/>
        <v>8.9897260273972601E-2</v>
      </c>
    </row>
    <row r="1797" spans="12:16" ht="15" hidden="1" customHeight="1">
      <c r="L1797" s="30">
        <f t="shared" si="147"/>
        <v>47155</v>
      </c>
      <c r="M1797" s="31">
        <f t="shared" si="148"/>
        <v>0</v>
      </c>
      <c r="N1797" s="31">
        <f t="shared" si="149"/>
        <v>1093.75</v>
      </c>
      <c r="O1797" s="31">
        <f t="shared" si="150"/>
        <v>0.14982876712328766</v>
      </c>
      <c r="P1797" s="31">
        <f t="shared" si="151"/>
        <v>8.9897260273972601E-2</v>
      </c>
    </row>
    <row r="1798" spans="12:16" ht="15" hidden="1" customHeight="1">
      <c r="L1798" s="30">
        <f t="shared" si="147"/>
        <v>47156</v>
      </c>
      <c r="M1798" s="31">
        <f t="shared" si="148"/>
        <v>0</v>
      </c>
      <c r="N1798" s="31">
        <f t="shared" si="149"/>
        <v>1093.75</v>
      </c>
      <c r="O1798" s="31">
        <f t="shared" si="150"/>
        <v>0.14982876712328766</v>
      </c>
      <c r="P1798" s="31">
        <f t="shared" si="151"/>
        <v>8.9897260273972601E-2</v>
      </c>
    </row>
    <row r="1799" spans="12:16" ht="15" hidden="1" customHeight="1">
      <c r="L1799" s="30">
        <f t="shared" si="147"/>
        <v>47157</v>
      </c>
      <c r="M1799" s="31">
        <f t="shared" si="148"/>
        <v>0</v>
      </c>
      <c r="N1799" s="31">
        <f t="shared" si="149"/>
        <v>1093.75</v>
      </c>
      <c r="O1799" s="31">
        <f t="shared" si="150"/>
        <v>0.14982876712328766</v>
      </c>
      <c r="P1799" s="31">
        <f t="shared" si="151"/>
        <v>8.9897260273972601E-2</v>
      </c>
    </row>
    <row r="1800" spans="12:16" ht="15" hidden="1" customHeight="1">
      <c r="L1800" s="30">
        <f t="shared" si="147"/>
        <v>47158</v>
      </c>
      <c r="M1800" s="31">
        <f t="shared" si="148"/>
        <v>0</v>
      </c>
      <c r="N1800" s="31">
        <f t="shared" si="149"/>
        <v>1093.75</v>
      </c>
      <c r="O1800" s="31">
        <f t="shared" si="150"/>
        <v>0.14982876712328766</v>
      </c>
      <c r="P1800" s="31">
        <f t="shared" si="151"/>
        <v>8.9897260273972601E-2</v>
      </c>
    </row>
    <row r="1801" spans="12:16" ht="15" hidden="1" customHeight="1">
      <c r="L1801" s="30">
        <f t="shared" si="147"/>
        <v>47159</v>
      </c>
      <c r="M1801" s="31">
        <f t="shared" si="148"/>
        <v>0</v>
      </c>
      <c r="N1801" s="31">
        <f t="shared" si="149"/>
        <v>1093.75</v>
      </c>
      <c r="O1801" s="31">
        <f t="shared" si="150"/>
        <v>0.14982876712328766</v>
      </c>
      <c r="P1801" s="31">
        <f t="shared" si="151"/>
        <v>8.9897260273972601E-2</v>
      </c>
    </row>
    <row r="1802" spans="12:16" ht="15" hidden="1" customHeight="1">
      <c r="L1802" s="30">
        <f t="shared" si="147"/>
        <v>47160</v>
      </c>
      <c r="M1802" s="31">
        <f t="shared" si="148"/>
        <v>0</v>
      </c>
      <c r="N1802" s="31">
        <f t="shared" si="149"/>
        <v>1093.75</v>
      </c>
      <c r="O1802" s="31">
        <f t="shared" si="150"/>
        <v>0.14982876712328766</v>
      </c>
      <c r="P1802" s="31">
        <f t="shared" si="151"/>
        <v>8.9897260273972601E-2</v>
      </c>
    </row>
    <row r="1803" spans="12:16" ht="15" hidden="1" customHeight="1">
      <c r="L1803" s="30">
        <f t="shared" si="147"/>
        <v>47161</v>
      </c>
      <c r="M1803" s="31">
        <f t="shared" si="148"/>
        <v>0</v>
      </c>
      <c r="N1803" s="31">
        <f t="shared" si="149"/>
        <v>1093.75</v>
      </c>
      <c r="O1803" s="31">
        <f t="shared" si="150"/>
        <v>0.14982876712328766</v>
      </c>
      <c r="P1803" s="31">
        <f t="shared" si="151"/>
        <v>8.9897260273972601E-2</v>
      </c>
    </row>
    <row r="1804" spans="12:16" ht="15" hidden="1" customHeight="1">
      <c r="L1804" s="30">
        <f t="shared" si="147"/>
        <v>47162</v>
      </c>
      <c r="M1804" s="31">
        <f t="shared" si="148"/>
        <v>0</v>
      </c>
      <c r="N1804" s="31">
        <f t="shared" si="149"/>
        <v>1093.75</v>
      </c>
      <c r="O1804" s="31">
        <f t="shared" si="150"/>
        <v>0.14982876712328766</v>
      </c>
      <c r="P1804" s="31">
        <f t="shared" si="151"/>
        <v>8.9897260273972601E-2</v>
      </c>
    </row>
    <row r="1805" spans="12:16" ht="15" hidden="1" customHeight="1">
      <c r="L1805" s="30">
        <f t="shared" si="147"/>
        <v>47163</v>
      </c>
      <c r="M1805" s="31">
        <f t="shared" si="148"/>
        <v>0</v>
      </c>
      <c r="N1805" s="31">
        <f t="shared" si="149"/>
        <v>1093.75</v>
      </c>
      <c r="O1805" s="31">
        <f t="shared" si="150"/>
        <v>0.14982876712328766</v>
      </c>
      <c r="P1805" s="31">
        <f t="shared" si="151"/>
        <v>8.9897260273972601E-2</v>
      </c>
    </row>
    <row r="1806" spans="12:16" ht="15" hidden="1" customHeight="1">
      <c r="L1806" s="30">
        <f t="shared" si="147"/>
        <v>47164</v>
      </c>
      <c r="M1806" s="31">
        <f t="shared" si="148"/>
        <v>0</v>
      </c>
      <c r="N1806" s="31">
        <f t="shared" si="149"/>
        <v>1093.75</v>
      </c>
      <c r="O1806" s="31">
        <f t="shared" si="150"/>
        <v>0.14982876712328766</v>
      </c>
      <c r="P1806" s="31">
        <f t="shared" si="151"/>
        <v>8.9897260273972601E-2</v>
      </c>
    </row>
    <row r="1807" spans="12:16" ht="15" hidden="1" customHeight="1">
      <c r="L1807" s="30">
        <f t="shared" si="147"/>
        <v>47165</v>
      </c>
      <c r="M1807" s="31">
        <f t="shared" si="148"/>
        <v>0</v>
      </c>
      <c r="N1807" s="31">
        <f t="shared" si="149"/>
        <v>1093.75</v>
      </c>
      <c r="O1807" s="31">
        <f t="shared" si="150"/>
        <v>0.14982876712328766</v>
      </c>
      <c r="P1807" s="31">
        <f t="shared" si="151"/>
        <v>8.9897260273972601E-2</v>
      </c>
    </row>
    <row r="1808" spans="12:16" ht="15" hidden="1" customHeight="1">
      <c r="L1808" s="30">
        <f t="shared" si="147"/>
        <v>47166</v>
      </c>
      <c r="M1808" s="31">
        <f t="shared" si="148"/>
        <v>0</v>
      </c>
      <c r="N1808" s="31">
        <f t="shared" si="149"/>
        <v>1093.75</v>
      </c>
      <c r="O1808" s="31">
        <f t="shared" si="150"/>
        <v>0.14982876712328766</v>
      </c>
      <c r="P1808" s="31">
        <f t="shared" si="151"/>
        <v>8.9897260273972601E-2</v>
      </c>
    </row>
    <row r="1809" spans="12:16" ht="15" hidden="1" customHeight="1">
      <c r="L1809" s="30">
        <f t="shared" si="147"/>
        <v>47167</v>
      </c>
      <c r="M1809" s="31">
        <f t="shared" si="148"/>
        <v>0</v>
      </c>
      <c r="N1809" s="31">
        <f t="shared" si="149"/>
        <v>1093.75</v>
      </c>
      <c r="O1809" s="31">
        <f t="shared" si="150"/>
        <v>0.14982876712328766</v>
      </c>
      <c r="P1809" s="31">
        <f t="shared" si="151"/>
        <v>8.9897260273972601E-2</v>
      </c>
    </row>
    <row r="1810" spans="12:16" ht="15" hidden="1" customHeight="1">
      <c r="L1810" s="30">
        <f t="shared" si="147"/>
        <v>47168</v>
      </c>
      <c r="M1810" s="31">
        <f t="shared" si="148"/>
        <v>0</v>
      </c>
      <c r="N1810" s="31">
        <f t="shared" si="149"/>
        <v>1093.75</v>
      </c>
      <c r="O1810" s="31">
        <f t="shared" si="150"/>
        <v>0.14982876712328766</v>
      </c>
      <c r="P1810" s="31">
        <f t="shared" si="151"/>
        <v>8.9897260273972601E-2</v>
      </c>
    </row>
    <row r="1811" spans="12:16" ht="15" hidden="1" customHeight="1">
      <c r="L1811" s="30">
        <f t="shared" si="147"/>
        <v>47169</v>
      </c>
      <c r="M1811" s="31">
        <f t="shared" si="148"/>
        <v>0</v>
      </c>
      <c r="N1811" s="31">
        <f t="shared" si="149"/>
        <v>1093.75</v>
      </c>
      <c r="O1811" s="31">
        <f t="shared" si="150"/>
        <v>0.14982876712328766</v>
      </c>
      <c r="P1811" s="31">
        <f t="shared" si="151"/>
        <v>8.9897260273972601E-2</v>
      </c>
    </row>
    <row r="1812" spans="12:16" ht="15" hidden="1" customHeight="1">
      <c r="L1812" s="30">
        <f t="shared" si="147"/>
        <v>47170</v>
      </c>
      <c r="M1812" s="31">
        <f t="shared" si="148"/>
        <v>0</v>
      </c>
      <c r="N1812" s="31">
        <f t="shared" si="149"/>
        <v>1093.75</v>
      </c>
      <c r="O1812" s="31">
        <f t="shared" si="150"/>
        <v>0.14982876712328766</v>
      </c>
      <c r="P1812" s="31">
        <f t="shared" si="151"/>
        <v>8.9897260273972601E-2</v>
      </c>
    </row>
    <row r="1813" spans="12:16" ht="15" hidden="1" customHeight="1">
      <c r="L1813" s="30">
        <f t="shared" si="147"/>
        <v>47171</v>
      </c>
      <c r="M1813" s="31">
        <f t="shared" si="148"/>
        <v>0</v>
      </c>
      <c r="N1813" s="31">
        <f t="shared" si="149"/>
        <v>1093.75</v>
      </c>
      <c r="O1813" s="31">
        <f t="shared" si="150"/>
        <v>0.14982876712328766</v>
      </c>
      <c r="P1813" s="31">
        <f t="shared" si="151"/>
        <v>8.9897260273972601E-2</v>
      </c>
    </row>
    <row r="1814" spans="12:16" ht="15" hidden="1" customHeight="1">
      <c r="L1814" s="30">
        <f t="shared" si="147"/>
        <v>47172</v>
      </c>
      <c r="M1814" s="31">
        <f t="shared" si="148"/>
        <v>0</v>
      </c>
      <c r="N1814" s="31">
        <f t="shared" si="149"/>
        <v>1093.75</v>
      </c>
      <c r="O1814" s="31">
        <f t="shared" si="150"/>
        <v>0.14982876712328766</v>
      </c>
      <c r="P1814" s="31">
        <f t="shared" si="151"/>
        <v>8.9897260273972601E-2</v>
      </c>
    </row>
    <row r="1815" spans="12:16" ht="15" hidden="1" customHeight="1">
      <c r="L1815" s="30">
        <f t="shared" si="147"/>
        <v>47173</v>
      </c>
      <c r="M1815" s="31">
        <f t="shared" si="148"/>
        <v>0</v>
      </c>
      <c r="N1815" s="31">
        <f t="shared" si="149"/>
        <v>1093.75</v>
      </c>
      <c r="O1815" s="31">
        <f t="shared" si="150"/>
        <v>0.14982876712328766</v>
      </c>
      <c r="P1815" s="31">
        <f t="shared" si="151"/>
        <v>8.9897260273972601E-2</v>
      </c>
    </row>
    <row r="1816" spans="12:16" ht="15" hidden="1" customHeight="1">
      <c r="L1816" s="30">
        <f t="shared" ref="L1816:L1879" si="152">IFERROR(IF(MAX(L1815+1,Дата_получения_Займа+1)&gt;Дата_погашения_Займа,"-",MAX(L1815+1,Дата_получения_Займа+1)),"-")</f>
        <v>47174</v>
      </c>
      <c r="M1816" s="31">
        <f t="shared" ref="M1816:M1879" si="153">IFERROR(VLOOKUP(L1816,$B$24:$E$52,4,FALSE),0)</f>
        <v>0</v>
      </c>
      <c r="N1816" s="31">
        <f t="shared" ref="N1816:N1879" si="154">IF(ISNUMBER(N1815),N1815-M1816,$E$13)</f>
        <v>1093.75</v>
      </c>
      <c r="O1816" s="31">
        <f t="shared" ref="O1816:O1879" si="155">IFERROR(IF(ISNUMBER(N1815),N1815,$E$13)*IF(L1816&gt;=$J$14,$E$18,$E$17)/IF(MOD(YEAR(L1816),4),365,366)*IF(ISBLANK(L1815),L1816-$E$15,L1816-L1815),0)</f>
        <v>0.14982876712328766</v>
      </c>
      <c r="P1816" s="31">
        <f t="shared" ref="P1816:P1879" si="156">IFERROR(IF(ISNUMBER(N1815),N1815,$E$13)*3%/IF(MOD(YEAR(L1816),4),365,366)*IF(ISBLANK(L1815),(L1816-$E$15),L1816-L1815),0)</f>
        <v>8.9897260273972601E-2</v>
      </c>
    </row>
    <row r="1817" spans="12:16" ht="15" hidden="1" customHeight="1">
      <c r="L1817" s="30">
        <f t="shared" si="152"/>
        <v>47175</v>
      </c>
      <c r="M1817" s="31">
        <f t="shared" si="153"/>
        <v>0</v>
      </c>
      <c r="N1817" s="31">
        <f t="shared" si="154"/>
        <v>1093.75</v>
      </c>
      <c r="O1817" s="31">
        <f t="shared" si="155"/>
        <v>0.14982876712328766</v>
      </c>
      <c r="P1817" s="31">
        <f t="shared" si="156"/>
        <v>8.9897260273972601E-2</v>
      </c>
    </row>
    <row r="1818" spans="12:16" ht="15" hidden="1" customHeight="1">
      <c r="L1818" s="30">
        <f t="shared" si="152"/>
        <v>47176</v>
      </c>
      <c r="M1818" s="31">
        <f t="shared" si="153"/>
        <v>0</v>
      </c>
      <c r="N1818" s="31">
        <f t="shared" si="154"/>
        <v>1093.75</v>
      </c>
      <c r="O1818" s="31">
        <f t="shared" si="155"/>
        <v>0.14982876712328766</v>
      </c>
      <c r="P1818" s="31">
        <f t="shared" si="156"/>
        <v>8.9897260273972601E-2</v>
      </c>
    </row>
    <row r="1819" spans="12:16" ht="15" hidden="1" customHeight="1">
      <c r="L1819" s="30">
        <f t="shared" si="152"/>
        <v>47177</v>
      </c>
      <c r="M1819" s="31">
        <f t="shared" si="153"/>
        <v>0</v>
      </c>
      <c r="N1819" s="31">
        <f t="shared" si="154"/>
        <v>1093.75</v>
      </c>
      <c r="O1819" s="31">
        <f t="shared" si="155"/>
        <v>0.14982876712328766</v>
      </c>
      <c r="P1819" s="31">
        <f t="shared" si="156"/>
        <v>8.9897260273972601E-2</v>
      </c>
    </row>
    <row r="1820" spans="12:16" ht="15" hidden="1" customHeight="1">
      <c r="L1820" s="30">
        <f t="shared" si="152"/>
        <v>47178</v>
      </c>
      <c r="M1820" s="31">
        <f t="shared" si="153"/>
        <v>0</v>
      </c>
      <c r="N1820" s="31">
        <f t="shared" si="154"/>
        <v>1093.75</v>
      </c>
      <c r="O1820" s="31">
        <f t="shared" si="155"/>
        <v>0.14982876712328766</v>
      </c>
      <c r="P1820" s="31">
        <f t="shared" si="156"/>
        <v>8.9897260273972601E-2</v>
      </c>
    </row>
    <row r="1821" spans="12:16" ht="15" hidden="1" customHeight="1">
      <c r="L1821" s="30">
        <f t="shared" si="152"/>
        <v>47179</v>
      </c>
      <c r="M1821" s="31">
        <f t="shared" si="153"/>
        <v>0</v>
      </c>
      <c r="N1821" s="31">
        <f t="shared" si="154"/>
        <v>1093.75</v>
      </c>
      <c r="O1821" s="31">
        <f t="shared" si="155"/>
        <v>0.14982876712328766</v>
      </c>
      <c r="P1821" s="31">
        <f t="shared" si="156"/>
        <v>8.9897260273972601E-2</v>
      </c>
    </row>
    <row r="1822" spans="12:16" ht="15" hidden="1" customHeight="1">
      <c r="L1822" s="30">
        <f t="shared" si="152"/>
        <v>47180</v>
      </c>
      <c r="M1822" s="31">
        <f t="shared" si="153"/>
        <v>0</v>
      </c>
      <c r="N1822" s="31">
        <f t="shared" si="154"/>
        <v>1093.75</v>
      </c>
      <c r="O1822" s="31">
        <f t="shared" si="155"/>
        <v>0.14982876712328766</v>
      </c>
      <c r="P1822" s="31">
        <f t="shared" si="156"/>
        <v>8.9897260273972601E-2</v>
      </c>
    </row>
    <row r="1823" spans="12:16" ht="15" hidden="1" customHeight="1">
      <c r="L1823" s="30">
        <f t="shared" si="152"/>
        <v>47181</v>
      </c>
      <c r="M1823" s="31">
        <f t="shared" si="153"/>
        <v>0</v>
      </c>
      <c r="N1823" s="31">
        <f t="shared" si="154"/>
        <v>1093.75</v>
      </c>
      <c r="O1823" s="31">
        <f t="shared" si="155"/>
        <v>0.14982876712328766</v>
      </c>
      <c r="P1823" s="31">
        <f t="shared" si="156"/>
        <v>8.9897260273972601E-2</v>
      </c>
    </row>
    <row r="1824" spans="12:16" ht="15" hidden="1" customHeight="1">
      <c r="L1824" s="30">
        <f t="shared" si="152"/>
        <v>47182</v>
      </c>
      <c r="M1824" s="31">
        <f t="shared" si="153"/>
        <v>0</v>
      </c>
      <c r="N1824" s="31">
        <f t="shared" si="154"/>
        <v>1093.75</v>
      </c>
      <c r="O1824" s="31">
        <f t="shared" si="155"/>
        <v>0.14982876712328766</v>
      </c>
      <c r="P1824" s="31">
        <f t="shared" si="156"/>
        <v>8.9897260273972601E-2</v>
      </c>
    </row>
    <row r="1825" spans="12:16" ht="15" hidden="1" customHeight="1">
      <c r="L1825" s="30">
        <f t="shared" si="152"/>
        <v>47183</v>
      </c>
      <c r="M1825" s="31">
        <f t="shared" si="153"/>
        <v>0</v>
      </c>
      <c r="N1825" s="31">
        <f t="shared" si="154"/>
        <v>1093.75</v>
      </c>
      <c r="O1825" s="31">
        <f t="shared" si="155"/>
        <v>0.14982876712328766</v>
      </c>
      <c r="P1825" s="31">
        <f t="shared" si="156"/>
        <v>8.9897260273972601E-2</v>
      </c>
    </row>
    <row r="1826" spans="12:16" ht="15" hidden="1" customHeight="1">
      <c r="L1826" s="30">
        <f t="shared" si="152"/>
        <v>47184</v>
      </c>
      <c r="M1826" s="31">
        <f t="shared" si="153"/>
        <v>0</v>
      </c>
      <c r="N1826" s="31">
        <f t="shared" si="154"/>
        <v>1093.75</v>
      </c>
      <c r="O1826" s="31">
        <f t="shared" si="155"/>
        <v>0.14982876712328766</v>
      </c>
      <c r="P1826" s="31">
        <f t="shared" si="156"/>
        <v>8.9897260273972601E-2</v>
      </c>
    </row>
    <row r="1827" spans="12:16" ht="15" hidden="1" customHeight="1">
      <c r="L1827" s="30">
        <f t="shared" si="152"/>
        <v>47185</v>
      </c>
      <c r="M1827" s="31">
        <f t="shared" si="153"/>
        <v>0</v>
      </c>
      <c r="N1827" s="31">
        <f t="shared" si="154"/>
        <v>1093.75</v>
      </c>
      <c r="O1827" s="31">
        <f t="shared" si="155"/>
        <v>0.14982876712328766</v>
      </c>
      <c r="P1827" s="31">
        <f t="shared" si="156"/>
        <v>8.9897260273972601E-2</v>
      </c>
    </row>
    <row r="1828" spans="12:16" ht="15" hidden="1" customHeight="1">
      <c r="L1828" s="30">
        <f t="shared" si="152"/>
        <v>47186</v>
      </c>
      <c r="M1828" s="31">
        <f t="shared" si="153"/>
        <v>0</v>
      </c>
      <c r="N1828" s="31">
        <f t="shared" si="154"/>
        <v>1093.75</v>
      </c>
      <c r="O1828" s="31">
        <f t="shared" si="155"/>
        <v>0.14982876712328766</v>
      </c>
      <c r="P1828" s="31">
        <f t="shared" si="156"/>
        <v>8.9897260273972601E-2</v>
      </c>
    </row>
    <row r="1829" spans="12:16" ht="15" hidden="1" customHeight="1">
      <c r="L1829" s="30">
        <f t="shared" si="152"/>
        <v>47187</v>
      </c>
      <c r="M1829" s="31">
        <f t="shared" si="153"/>
        <v>0</v>
      </c>
      <c r="N1829" s="31">
        <f t="shared" si="154"/>
        <v>1093.75</v>
      </c>
      <c r="O1829" s="31">
        <f t="shared" si="155"/>
        <v>0.14982876712328766</v>
      </c>
      <c r="P1829" s="31">
        <f t="shared" si="156"/>
        <v>8.9897260273972601E-2</v>
      </c>
    </row>
    <row r="1830" spans="12:16" ht="15" hidden="1" customHeight="1">
      <c r="L1830" s="30">
        <f t="shared" si="152"/>
        <v>47188</v>
      </c>
      <c r="M1830" s="31">
        <f t="shared" si="153"/>
        <v>0</v>
      </c>
      <c r="N1830" s="31">
        <f t="shared" si="154"/>
        <v>1093.75</v>
      </c>
      <c r="O1830" s="31">
        <f t="shared" si="155"/>
        <v>0.14982876712328766</v>
      </c>
      <c r="P1830" s="31">
        <f t="shared" si="156"/>
        <v>8.9897260273972601E-2</v>
      </c>
    </row>
    <row r="1831" spans="12:16" ht="15" hidden="1" customHeight="1">
      <c r="L1831" s="30">
        <f t="shared" si="152"/>
        <v>47189</v>
      </c>
      <c r="M1831" s="31">
        <f t="shared" si="153"/>
        <v>0</v>
      </c>
      <c r="N1831" s="31">
        <f t="shared" si="154"/>
        <v>1093.75</v>
      </c>
      <c r="O1831" s="31">
        <f t="shared" si="155"/>
        <v>0.14982876712328766</v>
      </c>
      <c r="P1831" s="31">
        <f t="shared" si="156"/>
        <v>8.9897260273972601E-2</v>
      </c>
    </row>
    <row r="1832" spans="12:16" ht="15" hidden="1" customHeight="1">
      <c r="L1832" s="30">
        <f t="shared" si="152"/>
        <v>47190</v>
      </c>
      <c r="M1832" s="31">
        <f t="shared" si="153"/>
        <v>0</v>
      </c>
      <c r="N1832" s="31">
        <f t="shared" si="154"/>
        <v>1093.75</v>
      </c>
      <c r="O1832" s="31">
        <f t="shared" si="155"/>
        <v>0.14982876712328766</v>
      </c>
      <c r="P1832" s="31">
        <f t="shared" si="156"/>
        <v>8.9897260273972601E-2</v>
      </c>
    </row>
    <row r="1833" spans="12:16" ht="15" hidden="1" customHeight="1">
      <c r="L1833" s="30">
        <f t="shared" si="152"/>
        <v>47191</v>
      </c>
      <c r="M1833" s="31">
        <f t="shared" si="153"/>
        <v>0</v>
      </c>
      <c r="N1833" s="31">
        <f t="shared" si="154"/>
        <v>1093.75</v>
      </c>
      <c r="O1833" s="31">
        <f t="shared" si="155"/>
        <v>0.14982876712328766</v>
      </c>
      <c r="P1833" s="31">
        <f t="shared" si="156"/>
        <v>8.9897260273972601E-2</v>
      </c>
    </row>
    <row r="1834" spans="12:16" ht="15" hidden="1" customHeight="1">
      <c r="L1834" s="30">
        <f t="shared" si="152"/>
        <v>47192</v>
      </c>
      <c r="M1834" s="31">
        <f t="shared" si="153"/>
        <v>0</v>
      </c>
      <c r="N1834" s="31">
        <f t="shared" si="154"/>
        <v>1093.75</v>
      </c>
      <c r="O1834" s="31">
        <f t="shared" si="155"/>
        <v>0.14982876712328766</v>
      </c>
      <c r="P1834" s="31">
        <f t="shared" si="156"/>
        <v>8.9897260273972601E-2</v>
      </c>
    </row>
    <row r="1835" spans="12:16" ht="15" hidden="1" customHeight="1">
      <c r="L1835" s="30">
        <f t="shared" si="152"/>
        <v>47193</v>
      </c>
      <c r="M1835" s="31">
        <f t="shared" si="153"/>
        <v>0</v>
      </c>
      <c r="N1835" s="31">
        <f t="shared" si="154"/>
        <v>1093.75</v>
      </c>
      <c r="O1835" s="31">
        <f t="shared" si="155"/>
        <v>0.14982876712328766</v>
      </c>
      <c r="P1835" s="31">
        <f t="shared" si="156"/>
        <v>8.9897260273972601E-2</v>
      </c>
    </row>
    <row r="1836" spans="12:16" ht="15" hidden="1" customHeight="1">
      <c r="L1836" s="30">
        <f t="shared" si="152"/>
        <v>47194</v>
      </c>
      <c r="M1836" s="31">
        <f t="shared" si="153"/>
        <v>0</v>
      </c>
      <c r="N1836" s="31">
        <f t="shared" si="154"/>
        <v>1093.75</v>
      </c>
      <c r="O1836" s="31">
        <f t="shared" si="155"/>
        <v>0.14982876712328766</v>
      </c>
      <c r="P1836" s="31">
        <f t="shared" si="156"/>
        <v>8.9897260273972601E-2</v>
      </c>
    </row>
    <row r="1837" spans="12:16" ht="15" hidden="1" customHeight="1">
      <c r="L1837" s="30">
        <f t="shared" si="152"/>
        <v>47195</v>
      </c>
      <c r="M1837" s="31">
        <f t="shared" si="153"/>
        <v>0</v>
      </c>
      <c r="N1837" s="31">
        <f t="shared" si="154"/>
        <v>1093.75</v>
      </c>
      <c r="O1837" s="31">
        <f t="shared" si="155"/>
        <v>0.14982876712328766</v>
      </c>
      <c r="P1837" s="31">
        <f t="shared" si="156"/>
        <v>8.9897260273972601E-2</v>
      </c>
    </row>
    <row r="1838" spans="12:16" ht="15" hidden="1" customHeight="1">
      <c r="L1838" s="30">
        <f t="shared" si="152"/>
        <v>47196</v>
      </c>
      <c r="M1838" s="31">
        <f t="shared" si="153"/>
        <v>0</v>
      </c>
      <c r="N1838" s="31">
        <f t="shared" si="154"/>
        <v>1093.75</v>
      </c>
      <c r="O1838" s="31">
        <f t="shared" si="155"/>
        <v>0.14982876712328766</v>
      </c>
      <c r="P1838" s="31">
        <f t="shared" si="156"/>
        <v>8.9897260273972601E-2</v>
      </c>
    </row>
    <row r="1839" spans="12:16" ht="15" hidden="1" customHeight="1">
      <c r="L1839" s="30">
        <f t="shared" si="152"/>
        <v>47197</v>
      </c>
      <c r="M1839" s="31">
        <f t="shared" si="153"/>
        <v>0</v>
      </c>
      <c r="N1839" s="31">
        <f t="shared" si="154"/>
        <v>1093.75</v>
      </c>
      <c r="O1839" s="31">
        <f t="shared" si="155"/>
        <v>0.14982876712328766</v>
      </c>
      <c r="P1839" s="31">
        <f t="shared" si="156"/>
        <v>8.9897260273972601E-2</v>
      </c>
    </row>
    <row r="1840" spans="12:16" ht="15" hidden="1" customHeight="1">
      <c r="L1840" s="30">
        <f t="shared" si="152"/>
        <v>47198</v>
      </c>
      <c r="M1840" s="31">
        <f t="shared" si="153"/>
        <v>0</v>
      </c>
      <c r="N1840" s="31">
        <f t="shared" si="154"/>
        <v>1093.75</v>
      </c>
      <c r="O1840" s="31">
        <f t="shared" si="155"/>
        <v>0.14982876712328766</v>
      </c>
      <c r="P1840" s="31">
        <f t="shared" si="156"/>
        <v>8.9897260273972601E-2</v>
      </c>
    </row>
    <row r="1841" spans="12:16" ht="15" hidden="1" customHeight="1">
      <c r="L1841" s="30">
        <f t="shared" si="152"/>
        <v>47199</v>
      </c>
      <c r="M1841" s="31">
        <f t="shared" si="153"/>
        <v>0</v>
      </c>
      <c r="N1841" s="31">
        <f t="shared" si="154"/>
        <v>1093.75</v>
      </c>
      <c r="O1841" s="31">
        <f t="shared" si="155"/>
        <v>0.14982876712328766</v>
      </c>
      <c r="P1841" s="31">
        <f t="shared" si="156"/>
        <v>8.9897260273972601E-2</v>
      </c>
    </row>
    <row r="1842" spans="12:16" ht="15" hidden="1" customHeight="1">
      <c r="L1842" s="30">
        <f t="shared" si="152"/>
        <v>47200</v>
      </c>
      <c r="M1842" s="31">
        <f t="shared" si="153"/>
        <v>0</v>
      </c>
      <c r="N1842" s="31">
        <f t="shared" si="154"/>
        <v>1093.75</v>
      </c>
      <c r="O1842" s="31">
        <f t="shared" si="155"/>
        <v>0.14982876712328766</v>
      </c>
      <c r="P1842" s="31">
        <f t="shared" si="156"/>
        <v>8.9897260273972601E-2</v>
      </c>
    </row>
    <row r="1843" spans="12:16" ht="15" hidden="1" customHeight="1">
      <c r="L1843" s="30">
        <f t="shared" si="152"/>
        <v>47201</v>
      </c>
      <c r="M1843" s="31">
        <f t="shared" si="153"/>
        <v>0</v>
      </c>
      <c r="N1843" s="31">
        <f t="shared" si="154"/>
        <v>1093.75</v>
      </c>
      <c r="O1843" s="31">
        <f t="shared" si="155"/>
        <v>0.14982876712328766</v>
      </c>
      <c r="P1843" s="31">
        <f t="shared" si="156"/>
        <v>8.9897260273972601E-2</v>
      </c>
    </row>
    <row r="1844" spans="12:16" ht="15" hidden="1" customHeight="1">
      <c r="L1844" s="30">
        <f t="shared" si="152"/>
        <v>47202</v>
      </c>
      <c r="M1844" s="31">
        <f t="shared" si="153"/>
        <v>0</v>
      </c>
      <c r="N1844" s="31">
        <f t="shared" si="154"/>
        <v>1093.75</v>
      </c>
      <c r="O1844" s="31">
        <f t="shared" si="155"/>
        <v>0.14982876712328766</v>
      </c>
      <c r="P1844" s="31">
        <f t="shared" si="156"/>
        <v>8.9897260273972601E-2</v>
      </c>
    </row>
    <row r="1845" spans="12:16" ht="15" hidden="1" customHeight="1">
      <c r="L1845" s="30">
        <f t="shared" si="152"/>
        <v>47203</v>
      </c>
      <c r="M1845" s="31">
        <f t="shared" si="153"/>
        <v>0</v>
      </c>
      <c r="N1845" s="31">
        <f t="shared" si="154"/>
        <v>1093.75</v>
      </c>
      <c r="O1845" s="31">
        <f t="shared" si="155"/>
        <v>0.14982876712328766</v>
      </c>
      <c r="P1845" s="31">
        <f t="shared" si="156"/>
        <v>8.9897260273972601E-2</v>
      </c>
    </row>
    <row r="1846" spans="12:16" ht="15" hidden="1" customHeight="1">
      <c r="L1846" s="30">
        <f t="shared" si="152"/>
        <v>47204</v>
      </c>
      <c r="M1846" s="31">
        <f t="shared" si="153"/>
        <v>0</v>
      </c>
      <c r="N1846" s="31">
        <f t="shared" si="154"/>
        <v>1093.75</v>
      </c>
      <c r="O1846" s="31">
        <f t="shared" si="155"/>
        <v>0.14982876712328766</v>
      </c>
      <c r="P1846" s="31">
        <f t="shared" si="156"/>
        <v>8.9897260273972601E-2</v>
      </c>
    </row>
    <row r="1847" spans="12:16" ht="15" hidden="1" customHeight="1">
      <c r="L1847" s="30">
        <f t="shared" si="152"/>
        <v>47205</v>
      </c>
      <c r="M1847" s="31">
        <f t="shared" si="153"/>
        <v>0</v>
      </c>
      <c r="N1847" s="31">
        <f t="shared" si="154"/>
        <v>1093.75</v>
      </c>
      <c r="O1847" s="31">
        <f t="shared" si="155"/>
        <v>0.14982876712328766</v>
      </c>
      <c r="P1847" s="31">
        <f t="shared" si="156"/>
        <v>8.9897260273972601E-2</v>
      </c>
    </row>
    <row r="1848" spans="12:16" ht="15" hidden="1" customHeight="1">
      <c r="L1848" s="30">
        <f t="shared" si="152"/>
        <v>47206</v>
      </c>
      <c r="M1848" s="31">
        <f t="shared" si="153"/>
        <v>0</v>
      </c>
      <c r="N1848" s="31">
        <f t="shared" si="154"/>
        <v>1093.75</v>
      </c>
      <c r="O1848" s="31">
        <f t="shared" si="155"/>
        <v>0.14982876712328766</v>
      </c>
      <c r="P1848" s="31">
        <f t="shared" si="156"/>
        <v>8.9897260273972601E-2</v>
      </c>
    </row>
    <row r="1849" spans="12:16" ht="15" hidden="1" customHeight="1">
      <c r="L1849" s="30">
        <f t="shared" si="152"/>
        <v>47207</v>
      </c>
      <c r="M1849" s="31">
        <f t="shared" si="153"/>
        <v>1093.75</v>
      </c>
      <c r="N1849" s="31">
        <f t="shared" si="154"/>
        <v>0</v>
      </c>
      <c r="O1849" s="31">
        <f t="shared" si="155"/>
        <v>0.14982876712328766</v>
      </c>
      <c r="P1849" s="31">
        <f t="shared" si="156"/>
        <v>8.9897260273972601E-2</v>
      </c>
    </row>
    <row r="1850" spans="12:16" ht="15" hidden="1" customHeight="1">
      <c r="L1850" s="30" t="str">
        <f t="shared" si="152"/>
        <v>-</v>
      </c>
      <c r="M1850" s="31">
        <f t="shared" si="153"/>
        <v>0</v>
      </c>
      <c r="N1850" s="31">
        <f t="shared" si="154"/>
        <v>0</v>
      </c>
      <c r="O1850" s="31">
        <f t="shared" si="155"/>
        <v>0</v>
      </c>
      <c r="P1850" s="31">
        <f t="shared" si="156"/>
        <v>0</v>
      </c>
    </row>
    <row r="1851" spans="12:16" ht="15" hidden="1" customHeight="1">
      <c r="L1851" s="30" t="str">
        <f t="shared" si="152"/>
        <v>-</v>
      </c>
      <c r="M1851" s="31">
        <f t="shared" si="153"/>
        <v>0</v>
      </c>
      <c r="N1851" s="31">
        <f t="shared" si="154"/>
        <v>0</v>
      </c>
      <c r="O1851" s="31">
        <f t="shared" si="155"/>
        <v>0</v>
      </c>
      <c r="P1851" s="31">
        <f t="shared" si="156"/>
        <v>0</v>
      </c>
    </row>
    <row r="1852" spans="12:16" ht="15" hidden="1" customHeight="1">
      <c r="L1852" s="30" t="str">
        <f t="shared" si="152"/>
        <v>-</v>
      </c>
      <c r="M1852" s="31">
        <f t="shared" si="153"/>
        <v>0</v>
      </c>
      <c r="N1852" s="31">
        <f t="shared" si="154"/>
        <v>0</v>
      </c>
      <c r="O1852" s="31">
        <f t="shared" si="155"/>
        <v>0</v>
      </c>
      <c r="P1852" s="31">
        <f t="shared" si="156"/>
        <v>0</v>
      </c>
    </row>
    <row r="1853" spans="12:16" ht="15" hidden="1" customHeight="1">
      <c r="L1853" s="30" t="str">
        <f t="shared" si="152"/>
        <v>-</v>
      </c>
      <c r="M1853" s="31">
        <f t="shared" si="153"/>
        <v>0</v>
      </c>
      <c r="N1853" s="31">
        <f t="shared" si="154"/>
        <v>0</v>
      </c>
      <c r="O1853" s="31">
        <f t="shared" si="155"/>
        <v>0</v>
      </c>
      <c r="P1853" s="31">
        <f t="shared" si="156"/>
        <v>0</v>
      </c>
    </row>
    <row r="1854" spans="12:16" ht="15" hidden="1" customHeight="1">
      <c r="L1854" s="30" t="str">
        <f t="shared" si="152"/>
        <v>-</v>
      </c>
      <c r="M1854" s="31">
        <f t="shared" si="153"/>
        <v>0</v>
      </c>
      <c r="N1854" s="31">
        <f t="shared" si="154"/>
        <v>0</v>
      </c>
      <c r="O1854" s="31">
        <f t="shared" si="155"/>
        <v>0</v>
      </c>
      <c r="P1854" s="31">
        <f t="shared" si="156"/>
        <v>0</v>
      </c>
    </row>
    <row r="1855" spans="12:16" ht="15" hidden="1" customHeight="1">
      <c r="L1855" s="30" t="str">
        <f t="shared" si="152"/>
        <v>-</v>
      </c>
      <c r="M1855" s="31">
        <f t="shared" si="153"/>
        <v>0</v>
      </c>
      <c r="N1855" s="31">
        <f t="shared" si="154"/>
        <v>0</v>
      </c>
      <c r="O1855" s="31">
        <f t="shared" si="155"/>
        <v>0</v>
      </c>
      <c r="P1855" s="31">
        <f t="shared" si="156"/>
        <v>0</v>
      </c>
    </row>
    <row r="1856" spans="12:16" ht="15" hidden="1" customHeight="1">
      <c r="L1856" s="30" t="str">
        <f t="shared" si="152"/>
        <v>-</v>
      </c>
      <c r="M1856" s="31">
        <f t="shared" si="153"/>
        <v>0</v>
      </c>
      <c r="N1856" s="31">
        <f t="shared" si="154"/>
        <v>0</v>
      </c>
      <c r="O1856" s="31">
        <f t="shared" si="155"/>
        <v>0</v>
      </c>
      <c r="P1856" s="31">
        <f t="shared" si="156"/>
        <v>0</v>
      </c>
    </row>
    <row r="1857" spans="12:16" ht="15" hidden="1" customHeight="1">
      <c r="L1857" s="30" t="str">
        <f t="shared" si="152"/>
        <v>-</v>
      </c>
      <c r="M1857" s="31">
        <f t="shared" si="153"/>
        <v>0</v>
      </c>
      <c r="N1857" s="31">
        <f t="shared" si="154"/>
        <v>0</v>
      </c>
      <c r="O1857" s="31">
        <f t="shared" si="155"/>
        <v>0</v>
      </c>
      <c r="P1857" s="31">
        <f t="shared" si="156"/>
        <v>0</v>
      </c>
    </row>
    <row r="1858" spans="12:16" ht="15" hidden="1" customHeight="1">
      <c r="L1858" s="30" t="str">
        <f t="shared" si="152"/>
        <v>-</v>
      </c>
      <c r="M1858" s="31">
        <f t="shared" si="153"/>
        <v>0</v>
      </c>
      <c r="N1858" s="31">
        <f t="shared" si="154"/>
        <v>0</v>
      </c>
      <c r="O1858" s="31">
        <f t="shared" si="155"/>
        <v>0</v>
      </c>
      <c r="P1858" s="31">
        <f t="shared" si="156"/>
        <v>0</v>
      </c>
    </row>
    <row r="1859" spans="12:16" ht="15" hidden="1" customHeight="1">
      <c r="L1859" s="30" t="str">
        <f t="shared" si="152"/>
        <v>-</v>
      </c>
      <c r="M1859" s="31">
        <f t="shared" si="153"/>
        <v>0</v>
      </c>
      <c r="N1859" s="31">
        <f t="shared" si="154"/>
        <v>0</v>
      </c>
      <c r="O1859" s="31">
        <f t="shared" si="155"/>
        <v>0</v>
      </c>
      <c r="P1859" s="31">
        <f t="shared" si="156"/>
        <v>0</v>
      </c>
    </row>
    <row r="1860" spans="12:16" ht="15" hidden="1" customHeight="1">
      <c r="L1860" s="30" t="str">
        <f t="shared" si="152"/>
        <v>-</v>
      </c>
      <c r="M1860" s="31">
        <f t="shared" si="153"/>
        <v>0</v>
      </c>
      <c r="N1860" s="31">
        <f t="shared" si="154"/>
        <v>0</v>
      </c>
      <c r="O1860" s="31">
        <f t="shared" si="155"/>
        <v>0</v>
      </c>
      <c r="P1860" s="31">
        <f t="shared" si="156"/>
        <v>0</v>
      </c>
    </row>
    <row r="1861" spans="12:16" ht="15" hidden="1" customHeight="1">
      <c r="L1861" s="30" t="str">
        <f t="shared" si="152"/>
        <v>-</v>
      </c>
      <c r="M1861" s="31">
        <f t="shared" si="153"/>
        <v>0</v>
      </c>
      <c r="N1861" s="31">
        <f t="shared" si="154"/>
        <v>0</v>
      </c>
      <c r="O1861" s="31">
        <f t="shared" si="155"/>
        <v>0</v>
      </c>
      <c r="P1861" s="31">
        <f t="shared" si="156"/>
        <v>0</v>
      </c>
    </row>
    <row r="1862" spans="12:16" ht="15" hidden="1" customHeight="1">
      <c r="L1862" s="30" t="str">
        <f t="shared" si="152"/>
        <v>-</v>
      </c>
      <c r="M1862" s="31">
        <f t="shared" si="153"/>
        <v>0</v>
      </c>
      <c r="N1862" s="31">
        <f t="shared" si="154"/>
        <v>0</v>
      </c>
      <c r="O1862" s="31">
        <f t="shared" si="155"/>
        <v>0</v>
      </c>
      <c r="P1862" s="31">
        <f t="shared" si="156"/>
        <v>0</v>
      </c>
    </row>
    <row r="1863" spans="12:16" ht="15" hidden="1" customHeight="1">
      <c r="L1863" s="30" t="str">
        <f t="shared" si="152"/>
        <v>-</v>
      </c>
      <c r="M1863" s="31">
        <f t="shared" si="153"/>
        <v>0</v>
      </c>
      <c r="N1863" s="31">
        <f t="shared" si="154"/>
        <v>0</v>
      </c>
      <c r="O1863" s="31">
        <f t="shared" si="155"/>
        <v>0</v>
      </c>
      <c r="P1863" s="31">
        <f t="shared" si="156"/>
        <v>0</v>
      </c>
    </row>
    <row r="1864" spans="12:16" ht="15" hidden="1" customHeight="1">
      <c r="L1864" s="30" t="str">
        <f t="shared" si="152"/>
        <v>-</v>
      </c>
      <c r="M1864" s="31">
        <f t="shared" si="153"/>
        <v>0</v>
      </c>
      <c r="N1864" s="31">
        <f t="shared" si="154"/>
        <v>0</v>
      </c>
      <c r="O1864" s="31">
        <f t="shared" si="155"/>
        <v>0</v>
      </c>
      <c r="P1864" s="31">
        <f t="shared" si="156"/>
        <v>0</v>
      </c>
    </row>
    <row r="1865" spans="12:16" ht="15" hidden="1" customHeight="1">
      <c r="L1865" s="30" t="str">
        <f t="shared" si="152"/>
        <v>-</v>
      </c>
      <c r="M1865" s="31">
        <f t="shared" si="153"/>
        <v>0</v>
      </c>
      <c r="N1865" s="31">
        <f t="shared" si="154"/>
        <v>0</v>
      </c>
      <c r="O1865" s="31">
        <f t="shared" si="155"/>
        <v>0</v>
      </c>
      <c r="P1865" s="31">
        <f t="shared" si="156"/>
        <v>0</v>
      </c>
    </row>
    <row r="1866" spans="12:16" ht="15" hidden="1" customHeight="1">
      <c r="L1866" s="30" t="str">
        <f t="shared" si="152"/>
        <v>-</v>
      </c>
      <c r="M1866" s="31">
        <f t="shared" si="153"/>
        <v>0</v>
      </c>
      <c r="N1866" s="31">
        <f t="shared" si="154"/>
        <v>0</v>
      </c>
      <c r="O1866" s="31">
        <f t="shared" si="155"/>
        <v>0</v>
      </c>
      <c r="P1866" s="31">
        <f t="shared" si="156"/>
        <v>0</v>
      </c>
    </row>
    <row r="1867" spans="12:16" ht="15" hidden="1" customHeight="1">
      <c r="L1867" s="30" t="str">
        <f t="shared" si="152"/>
        <v>-</v>
      </c>
      <c r="M1867" s="31">
        <f t="shared" si="153"/>
        <v>0</v>
      </c>
      <c r="N1867" s="31">
        <f t="shared" si="154"/>
        <v>0</v>
      </c>
      <c r="O1867" s="31">
        <f t="shared" si="155"/>
        <v>0</v>
      </c>
      <c r="P1867" s="31">
        <f t="shared" si="156"/>
        <v>0</v>
      </c>
    </row>
    <row r="1868" spans="12:16" ht="15" hidden="1" customHeight="1">
      <c r="L1868" s="30" t="str">
        <f t="shared" si="152"/>
        <v>-</v>
      </c>
      <c r="M1868" s="31">
        <f t="shared" si="153"/>
        <v>0</v>
      </c>
      <c r="N1868" s="31">
        <f t="shared" si="154"/>
        <v>0</v>
      </c>
      <c r="O1868" s="31">
        <f t="shared" si="155"/>
        <v>0</v>
      </c>
      <c r="P1868" s="31">
        <f t="shared" si="156"/>
        <v>0</v>
      </c>
    </row>
    <row r="1869" spans="12:16" ht="15" hidden="1" customHeight="1">
      <c r="L1869" s="30" t="str">
        <f t="shared" si="152"/>
        <v>-</v>
      </c>
      <c r="M1869" s="31">
        <f t="shared" si="153"/>
        <v>0</v>
      </c>
      <c r="N1869" s="31">
        <f t="shared" si="154"/>
        <v>0</v>
      </c>
      <c r="O1869" s="31">
        <f t="shared" si="155"/>
        <v>0</v>
      </c>
      <c r="P1869" s="31">
        <f t="shared" si="156"/>
        <v>0</v>
      </c>
    </row>
    <row r="1870" spans="12:16" ht="15" hidden="1" customHeight="1">
      <c r="L1870" s="30" t="str">
        <f t="shared" si="152"/>
        <v>-</v>
      </c>
      <c r="M1870" s="31">
        <f t="shared" si="153"/>
        <v>0</v>
      </c>
      <c r="N1870" s="31">
        <f t="shared" si="154"/>
        <v>0</v>
      </c>
      <c r="O1870" s="31">
        <f t="shared" si="155"/>
        <v>0</v>
      </c>
      <c r="P1870" s="31">
        <f t="shared" si="156"/>
        <v>0</v>
      </c>
    </row>
    <row r="1871" spans="12:16" ht="15" hidden="1" customHeight="1">
      <c r="L1871" s="30" t="str">
        <f t="shared" si="152"/>
        <v>-</v>
      </c>
      <c r="M1871" s="31">
        <f t="shared" si="153"/>
        <v>0</v>
      </c>
      <c r="N1871" s="31">
        <f t="shared" si="154"/>
        <v>0</v>
      </c>
      <c r="O1871" s="31">
        <f t="shared" si="155"/>
        <v>0</v>
      </c>
      <c r="P1871" s="31">
        <f t="shared" si="156"/>
        <v>0</v>
      </c>
    </row>
    <row r="1872" spans="12:16" ht="15" hidden="1" customHeight="1">
      <c r="L1872" s="30" t="str">
        <f t="shared" si="152"/>
        <v>-</v>
      </c>
      <c r="M1872" s="31">
        <f t="shared" si="153"/>
        <v>0</v>
      </c>
      <c r="N1872" s="31">
        <f t="shared" si="154"/>
        <v>0</v>
      </c>
      <c r="O1872" s="31">
        <f t="shared" si="155"/>
        <v>0</v>
      </c>
      <c r="P1872" s="31">
        <f t="shared" si="156"/>
        <v>0</v>
      </c>
    </row>
    <row r="1873" spans="12:16" ht="15" hidden="1" customHeight="1">
      <c r="L1873" s="30" t="str">
        <f t="shared" si="152"/>
        <v>-</v>
      </c>
      <c r="M1873" s="31">
        <f t="shared" si="153"/>
        <v>0</v>
      </c>
      <c r="N1873" s="31">
        <f t="shared" si="154"/>
        <v>0</v>
      </c>
      <c r="O1873" s="31">
        <f t="shared" si="155"/>
        <v>0</v>
      </c>
      <c r="P1873" s="31">
        <f t="shared" si="156"/>
        <v>0</v>
      </c>
    </row>
    <row r="1874" spans="12:16" ht="15" hidden="1" customHeight="1">
      <c r="L1874" s="30" t="str">
        <f t="shared" si="152"/>
        <v>-</v>
      </c>
      <c r="M1874" s="31">
        <f t="shared" si="153"/>
        <v>0</v>
      </c>
      <c r="N1874" s="31">
        <f t="shared" si="154"/>
        <v>0</v>
      </c>
      <c r="O1874" s="31">
        <f t="shared" si="155"/>
        <v>0</v>
      </c>
      <c r="P1874" s="31">
        <f t="shared" si="156"/>
        <v>0</v>
      </c>
    </row>
    <row r="1875" spans="12:16" ht="15" hidden="1" customHeight="1">
      <c r="L1875" s="30" t="str">
        <f t="shared" si="152"/>
        <v>-</v>
      </c>
      <c r="M1875" s="31">
        <f t="shared" si="153"/>
        <v>0</v>
      </c>
      <c r="N1875" s="31">
        <f t="shared" si="154"/>
        <v>0</v>
      </c>
      <c r="O1875" s="31">
        <f t="shared" si="155"/>
        <v>0</v>
      </c>
      <c r="P1875" s="31">
        <f t="shared" si="156"/>
        <v>0</v>
      </c>
    </row>
    <row r="1876" spans="12:16" ht="15" hidden="1" customHeight="1">
      <c r="L1876" s="30" t="str">
        <f t="shared" si="152"/>
        <v>-</v>
      </c>
      <c r="M1876" s="31">
        <f t="shared" si="153"/>
        <v>0</v>
      </c>
      <c r="N1876" s="31">
        <f t="shared" si="154"/>
        <v>0</v>
      </c>
      <c r="O1876" s="31">
        <f t="shared" si="155"/>
        <v>0</v>
      </c>
      <c r="P1876" s="31">
        <f t="shared" si="156"/>
        <v>0</v>
      </c>
    </row>
    <row r="1877" spans="12:16" ht="15" hidden="1" customHeight="1">
      <c r="L1877" s="30" t="str">
        <f t="shared" si="152"/>
        <v>-</v>
      </c>
      <c r="M1877" s="31">
        <f t="shared" si="153"/>
        <v>0</v>
      </c>
      <c r="N1877" s="31">
        <f t="shared" si="154"/>
        <v>0</v>
      </c>
      <c r="O1877" s="31">
        <f t="shared" si="155"/>
        <v>0</v>
      </c>
      <c r="P1877" s="31">
        <f t="shared" si="156"/>
        <v>0</v>
      </c>
    </row>
    <row r="1878" spans="12:16" ht="15" hidden="1" customHeight="1">
      <c r="L1878" s="30" t="str">
        <f t="shared" si="152"/>
        <v>-</v>
      </c>
      <c r="M1878" s="31">
        <f t="shared" si="153"/>
        <v>0</v>
      </c>
      <c r="N1878" s="31">
        <f t="shared" si="154"/>
        <v>0</v>
      </c>
      <c r="O1878" s="31">
        <f t="shared" si="155"/>
        <v>0</v>
      </c>
      <c r="P1878" s="31">
        <f t="shared" si="156"/>
        <v>0</v>
      </c>
    </row>
    <row r="1879" spans="12:16" ht="15" hidden="1" customHeight="1">
      <c r="L1879" s="30" t="str">
        <f t="shared" si="152"/>
        <v>-</v>
      </c>
      <c r="M1879" s="31">
        <f t="shared" si="153"/>
        <v>0</v>
      </c>
      <c r="N1879" s="31">
        <f t="shared" si="154"/>
        <v>0</v>
      </c>
      <c r="O1879" s="31">
        <f t="shared" si="155"/>
        <v>0</v>
      </c>
      <c r="P1879" s="31">
        <f t="shared" si="156"/>
        <v>0</v>
      </c>
    </row>
    <row r="1880" spans="12:16" ht="15" hidden="1" customHeight="1">
      <c r="L1880" s="30" t="str">
        <f t="shared" ref="L1880:L1943" si="157">IFERROR(IF(MAX(L1879+1,Дата_получения_Займа+1)&gt;Дата_погашения_Займа,"-",MAX(L1879+1,Дата_получения_Займа+1)),"-")</f>
        <v>-</v>
      </c>
      <c r="M1880" s="31">
        <f t="shared" ref="M1880:M1943" si="158">IFERROR(VLOOKUP(L1880,$B$24:$E$52,4,FALSE),0)</f>
        <v>0</v>
      </c>
      <c r="N1880" s="31">
        <f t="shared" ref="N1880:N1943" si="159">IF(ISNUMBER(N1879),N1879-M1880,$E$13)</f>
        <v>0</v>
      </c>
      <c r="O1880" s="31">
        <f t="shared" ref="O1880:O1943" si="160">IFERROR(IF(ISNUMBER(N1879),N1879,$E$13)*IF(L1880&gt;=$J$14,$E$18,$E$17)/IF(MOD(YEAR(L1880),4),365,366)*IF(ISBLANK(L1879),L1880-$E$15,L1880-L1879),0)</f>
        <v>0</v>
      </c>
      <c r="P1880" s="31">
        <f t="shared" ref="P1880:P1943" si="161">IFERROR(IF(ISNUMBER(N1879),N1879,$E$13)*3%/IF(MOD(YEAR(L1880),4),365,366)*IF(ISBLANK(L1879),(L1880-$E$15),L1880-L1879),0)</f>
        <v>0</v>
      </c>
    </row>
    <row r="1881" spans="12:16" ht="15" hidden="1" customHeight="1">
      <c r="L1881" s="30" t="str">
        <f t="shared" si="157"/>
        <v>-</v>
      </c>
      <c r="M1881" s="31">
        <f t="shared" si="158"/>
        <v>0</v>
      </c>
      <c r="N1881" s="31">
        <f t="shared" si="159"/>
        <v>0</v>
      </c>
      <c r="O1881" s="31">
        <f t="shared" si="160"/>
        <v>0</v>
      </c>
      <c r="P1881" s="31">
        <f t="shared" si="161"/>
        <v>0</v>
      </c>
    </row>
    <row r="1882" spans="12:16" ht="15" hidden="1" customHeight="1">
      <c r="L1882" s="30" t="str">
        <f t="shared" si="157"/>
        <v>-</v>
      </c>
      <c r="M1882" s="31">
        <f t="shared" si="158"/>
        <v>0</v>
      </c>
      <c r="N1882" s="31">
        <f t="shared" si="159"/>
        <v>0</v>
      </c>
      <c r="O1882" s="31">
        <f t="shared" si="160"/>
        <v>0</v>
      </c>
      <c r="P1882" s="31">
        <f t="shared" si="161"/>
        <v>0</v>
      </c>
    </row>
    <row r="1883" spans="12:16" ht="15" hidden="1" customHeight="1">
      <c r="L1883" s="30" t="str">
        <f t="shared" si="157"/>
        <v>-</v>
      </c>
      <c r="M1883" s="31">
        <f t="shared" si="158"/>
        <v>0</v>
      </c>
      <c r="N1883" s="31">
        <f t="shared" si="159"/>
        <v>0</v>
      </c>
      <c r="O1883" s="31">
        <f t="shared" si="160"/>
        <v>0</v>
      </c>
      <c r="P1883" s="31">
        <f t="shared" si="161"/>
        <v>0</v>
      </c>
    </row>
    <row r="1884" spans="12:16" ht="15" hidden="1" customHeight="1">
      <c r="L1884" s="30" t="str">
        <f t="shared" si="157"/>
        <v>-</v>
      </c>
      <c r="M1884" s="31">
        <f t="shared" si="158"/>
        <v>0</v>
      </c>
      <c r="N1884" s="31">
        <f t="shared" si="159"/>
        <v>0</v>
      </c>
      <c r="O1884" s="31">
        <f t="shared" si="160"/>
        <v>0</v>
      </c>
      <c r="P1884" s="31">
        <f t="shared" si="161"/>
        <v>0</v>
      </c>
    </row>
    <row r="1885" spans="12:16" ht="15" hidden="1" customHeight="1">
      <c r="L1885" s="30" t="str">
        <f t="shared" si="157"/>
        <v>-</v>
      </c>
      <c r="M1885" s="31">
        <f t="shared" si="158"/>
        <v>0</v>
      </c>
      <c r="N1885" s="31">
        <f t="shared" si="159"/>
        <v>0</v>
      </c>
      <c r="O1885" s="31">
        <f t="shared" si="160"/>
        <v>0</v>
      </c>
      <c r="P1885" s="31">
        <f t="shared" si="161"/>
        <v>0</v>
      </c>
    </row>
    <row r="1886" spans="12:16" ht="15" hidden="1" customHeight="1">
      <c r="L1886" s="30" t="str">
        <f t="shared" si="157"/>
        <v>-</v>
      </c>
      <c r="M1886" s="31">
        <f t="shared" si="158"/>
        <v>0</v>
      </c>
      <c r="N1886" s="31">
        <f t="shared" si="159"/>
        <v>0</v>
      </c>
      <c r="O1886" s="31">
        <f t="shared" si="160"/>
        <v>0</v>
      </c>
      <c r="P1886" s="31">
        <f t="shared" si="161"/>
        <v>0</v>
      </c>
    </row>
    <row r="1887" spans="12:16" ht="15" hidden="1" customHeight="1">
      <c r="L1887" s="30" t="str">
        <f t="shared" si="157"/>
        <v>-</v>
      </c>
      <c r="M1887" s="31">
        <f t="shared" si="158"/>
        <v>0</v>
      </c>
      <c r="N1887" s="31">
        <f t="shared" si="159"/>
        <v>0</v>
      </c>
      <c r="O1887" s="31">
        <f t="shared" si="160"/>
        <v>0</v>
      </c>
      <c r="P1887" s="31">
        <f t="shared" si="161"/>
        <v>0</v>
      </c>
    </row>
    <row r="1888" spans="12:16" ht="15" hidden="1" customHeight="1">
      <c r="L1888" s="30" t="str">
        <f t="shared" si="157"/>
        <v>-</v>
      </c>
      <c r="M1888" s="31">
        <f t="shared" si="158"/>
        <v>0</v>
      </c>
      <c r="N1888" s="31">
        <f t="shared" si="159"/>
        <v>0</v>
      </c>
      <c r="O1888" s="31">
        <f t="shared" si="160"/>
        <v>0</v>
      </c>
      <c r="P1888" s="31">
        <f t="shared" si="161"/>
        <v>0</v>
      </c>
    </row>
    <row r="1889" spans="12:16" ht="15" hidden="1" customHeight="1">
      <c r="L1889" s="30" t="str">
        <f t="shared" si="157"/>
        <v>-</v>
      </c>
      <c r="M1889" s="31">
        <f t="shared" si="158"/>
        <v>0</v>
      </c>
      <c r="N1889" s="31">
        <f t="shared" si="159"/>
        <v>0</v>
      </c>
      <c r="O1889" s="31">
        <f t="shared" si="160"/>
        <v>0</v>
      </c>
      <c r="P1889" s="31">
        <f t="shared" si="161"/>
        <v>0</v>
      </c>
    </row>
    <row r="1890" spans="12:16" ht="15" hidden="1" customHeight="1">
      <c r="L1890" s="30" t="str">
        <f t="shared" si="157"/>
        <v>-</v>
      </c>
      <c r="M1890" s="31">
        <f t="shared" si="158"/>
        <v>0</v>
      </c>
      <c r="N1890" s="31">
        <f t="shared" si="159"/>
        <v>0</v>
      </c>
      <c r="O1890" s="31">
        <f t="shared" si="160"/>
        <v>0</v>
      </c>
      <c r="P1890" s="31">
        <f t="shared" si="161"/>
        <v>0</v>
      </c>
    </row>
    <row r="1891" spans="12:16" ht="15" hidden="1" customHeight="1">
      <c r="L1891" s="30" t="str">
        <f t="shared" si="157"/>
        <v>-</v>
      </c>
      <c r="M1891" s="31">
        <f t="shared" si="158"/>
        <v>0</v>
      </c>
      <c r="N1891" s="31">
        <f t="shared" si="159"/>
        <v>0</v>
      </c>
      <c r="O1891" s="31">
        <f t="shared" si="160"/>
        <v>0</v>
      </c>
      <c r="P1891" s="31">
        <f t="shared" si="161"/>
        <v>0</v>
      </c>
    </row>
    <row r="1892" spans="12:16" ht="15" hidden="1" customHeight="1">
      <c r="L1892" s="30" t="str">
        <f t="shared" si="157"/>
        <v>-</v>
      </c>
      <c r="M1892" s="31">
        <f t="shared" si="158"/>
        <v>0</v>
      </c>
      <c r="N1892" s="31">
        <f t="shared" si="159"/>
        <v>0</v>
      </c>
      <c r="O1892" s="31">
        <f t="shared" si="160"/>
        <v>0</v>
      </c>
      <c r="P1892" s="31">
        <f t="shared" si="161"/>
        <v>0</v>
      </c>
    </row>
    <row r="1893" spans="12:16" ht="15" hidden="1" customHeight="1">
      <c r="L1893" s="30" t="str">
        <f t="shared" si="157"/>
        <v>-</v>
      </c>
      <c r="M1893" s="31">
        <f t="shared" si="158"/>
        <v>0</v>
      </c>
      <c r="N1893" s="31">
        <f t="shared" si="159"/>
        <v>0</v>
      </c>
      <c r="O1893" s="31">
        <f t="shared" si="160"/>
        <v>0</v>
      </c>
      <c r="P1893" s="31">
        <f t="shared" si="161"/>
        <v>0</v>
      </c>
    </row>
    <row r="1894" spans="12:16" ht="15" hidden="1" customHeight="1">
      <c r="L1894" s="30" t="str">
        <f t="shared" si="157"/>
        <v>-</v>
      </c>
      <c r="M1894" s="31">
        <f t="shared" si="158"/>
        <v>0</v>
      </c>
      <c r="N1894" s="31">
        <f t="shared" si="159"/>
        <v>0</v>
      </c>
      <c r="O1894" s="31">
        <f t="shared" si="160"/>
        <v>0</v>
      </c>
      <c r="P1894" s="31">
        <f t="shared" si="161"/>
        <v>0</v>
      </c>
    </row>
    <row r="1895" spans="12:16" ht="15" hidden="1" customHeight="1">
      <c r="L1895" s="30" t="str">
        <f t="shared" si="157"/>
        <v>-</v>
      </c>
      <c r="M1895" s="31">
        <f t="shared" si="158"/>
        <v>0</v>
      </c>
      <c r="N1895" s="31">
        <f t="shared" si="159"/>
        <v>0</v>
      </c>
      <c r="O1895" s="31">
        <f t="shared" si="160"/>
        <v>0</v>
      </c>
      <c r="P1895" s="31">
        <f t="shared" si="161"/>
        <v>0</v>
      </c>
    </row>
    <row r="1896" spans="12:16" ht="15" hidden="1" customHeight="1">
      <c r="L1896" s="30" t="str">
        <f t="shared" si="157"/>
        <v>-</v>
      </c>
      <c r="M1896" s="31">
        <f t="shared" si="158"/>
        <v>0</v>
      </c>
      <c r="N1896" s="31">
        <f t="shared" si="159"/>
        <v>0</v>
      </c>
      <c r="O1896" s="31">
        <f t="shared" si="160"/>
        <v>0</v>
      </c>
      <c r="P1896" s="31">
        <f t="shared" si="161"/>
        <v>0</v>
      </c>
    </row>
    <row r="1897" spans="12:16" ht="15" hidden="1" customHeight="1">
      <c r="L1897" s="30" t="str">
        <f t="shared" si="157"/>
        <v>-</v>
      </c>
      <c r="M1897" s="31">
        <f t="shared" si="158"/>
        <v>0</v>
      </c>
      <c r="N1897" s="31">
        <f t="shared" si="159"/>
        <v>0</v>
      </c>
      <c r="O1897" s="31">
        <f t="shared" si="160"/>
        <v>0</v>
      </c>
      <c r="P1897" s="31">
        <f t="shared" si="161"/>
        <v>0</v>
      </c>
    </row>
    <row r="1898" spans="12:16" ht="15" hidden="1" customHeight="1">
      <c r="L1898" s="30" t="str">
        <f t="shared" si="157"/>
        <v>-</v>
      </c>
      <c r="M1898" s="31">
        <f t="shared" si="158"/>
        <v>0</v>
      </c>
      <c r="N1898" s="31">
        <f t="shared" si="159"/>
        <v>0</v>
      </c>
      <c r="O1898" s="31">
        <f t="shared" si="160"/>
        <v>0</v>
      </c>
      <c r="P1898" s="31">
        <f t="shared" si="161"/>
        <v>0</v>
      </c>
    </row>
    <row r="1899" spans="12:16" ht="15" hidden="1" customHeight="1">
      <c r="L1899" s="30" t="str">
        <f t="shared" si="157"/>
        <v>-</v>
      </c>
      <c r="M1899" s="31">
        <f t="shared" si="158"/>
        <v>0</v>
      </c>
      <c r="N1899" s="31">
        <f t="shared" si="159"/>
        <v>0</v>
      </c>
      <c r="O1899" s="31">
        <f t="shared" si="160"/>
        <v>0</v>
      </c>
      <c r="P1899" s="31">
        <f t="shared" si="161"/>
        <v>0</v>
      </c>
    </row>
    <row r="1900" spans="12:16" ht="15" hidden="1" customHeight="1">
      <c r="L1900" s="30" t="str">
        <f t="shared" si="157"/>
        <v>-</v>
      </c>
      <c r="M1900" s="31">
        <f t="shared" si="158"/>
        <v>0</v>
      </c>
      <c r="N1900" s="31">
        <f t="shared" si="159"/>
        <v>0</v>
      </c>
      <c r="O1900" s="31">
        <f t="shared" si="160"/>
        <v>0</v>
      </c>
      <c r="P1900" s="31">
        <f t="shared" si="161"/>
        <v>0</v>
      </c>
    </row>
    <row r="1901" spans="12:16" ht="15" hidden="1" customHeight="1">
      <c r="L1901" s="30" t="str">
        <f t="shared" si="157"/>
        <v>-</v>
      </c>
      <c r="M1901" s="31">
        <f t="shared" si="158"/>
        <v>0</v>
      </c>
      <c r="N1901" s="31">
        <f t="shared" si="159"/>
        <v>0</v>
      </c>
      <c r="O1901" s="31">
        <f t="shared" si="160"/>
        <v>0</v>
      </c>
      <c r="P1901" s="31">
        <f t="shared" si="161"/>
        <v>0</v>
      </c>
    </row>
    <row r="1902" spans="12:16" ht="15" hidden="1" customHeight="1">
      <c r="L1902" s="30" t="str">
        <f t="shared" si="157"/>
        <v>-</v>
      </c>
      <c r="M1902" s="31">
        <f t="shared" si="158"/>
        <v>0</v>
      </c>
      <c r="N1902" s="31">
        <f t="shared" si="159"/>
        <v>0</v>
      </c>
      <c r="O1902" s="31">
        <f t="shared" si="160"/>
        <v>0</v>
      </c>
      <c r="P1902" s="31">
        <f t="shared" si="161"/>
        <v>0</v>
      </c>
    </row>
    <row r="1903" spans="12:16" ht="15" hidden="1" customHeight="1">
      <c r="L1903" s="30" t="str">
        <f t="shared" si="157"/>
        <v>-</v>
      </c>
      <c r="M1903" s="31">
        <f t="shared" si="158"/>
        <v>0</v>
      </c>
      <c r="N1903" s="31">
        <f t="shared" si="159"/>
        <v>0</v>
      </c>
      <c r="O1903" s="31">
        <f t="shared" si="160"/>
        <v>0</v>
      </c>
      <c r="P1903" s="31">
        <f t="shared" si="161"/>
        <v>0</v>
      </c>
    </row>
    <row r="1904" spans="12:16" ht="15" hidden="1" customHeight="1">
      <c r="L1904" s="30" t="str">
        <f t="shared" si="157"/>
        <v>-</v>
      </c>
      <c r="M1904" s="31">
        <f t="shared" si="158"/>
        <v>0</v>
      </c>
      <c r="N1904" s="31">
        <f t="shared" si="159"/>
        <v>0</v>
      </c>
      <c r="O1904" s="31">
        <f t="shared" si="160"/>
        <v>0</v>
      </c>
      <c r="P1904" s="31">
        <f t="shared" si="161"/>
        <v>0</v>
      </c>
    </row>
    <row r="1905" spans="12:16" ht="15" hidden="1" customHeight="1">
      <c r="L1905" s="30" t="str">
        <f t="shared" si="157"/>
        <v>-</v>
      </c>
      <c r="M1905" s="31">
        <f t="shared" si="158"/>
        <v>0</v>
      </c>
      <c r="N1905" s="31">
        <f t="shared" si="159"/>
        <v>0</v>
      </c>
      <c r="O1905" s="31">
        <f t="shared" si="160"/>
        <v>0</v>
      </c>
      <c r="P1905" s="31">
        <f t="shared" si="161"/>
        <v>0</v>
      </c>
    </row>
    <row r="1906" spans="12:16" ht="15" hidden="1" customHeight="1">
      <c r="L1906" s="30" t="str">
        <f t="shared" si="157"/>
        <v>-</v>
      </c>
      <c r="M1906" s="31">
        <f t="shared" si="158"/>
        <v>0</v>
      </c>
      <c r="N1906" s="31">
        <f t="shared" si="159"/>
        <v>0</v>
      </c>
      <c r="O1906" s="31">
        <f t="shared" si="160"/>
        <v>0</v>
      </c>
      <c r="P1906" s="31">
        <f t="shared" si="161"/>
        <v>0</v>
      </c>
    </row>
    <row r="1907" spans="12:16" ht="15" hidden="1" customHeight="1">
      <c r="L1907" s="30" t="str">
        <f t="shared" si="157"/>
        <v>-</v>
      </c>
      <c r="M1907" s="31">
        <f t="shared" si="158"/>
        <v>0</v>
      </c>
      <c r="N1907" s="31">
        <f t="shared" si="159"/>
        <v>0</v>
      </c>
      <c r="O1907" s="31">
        <f t="shared" si="160"/>
        <v>0</v>
      </c>
      <c r="P1907" s="31">
        <f t="shared" si="161"/>
        <v>0</v>
      </c>
    </row>
    <row r="1908" spans="12:16" ht="15" hidden="1" customHeight="1">
      <c r="L1908" s="30" t="str">
        <f t="shared" si="157"/>
        <v>-</v>
      </c>
      <c r="M1908" s="31">
        <f t="shared" si="158"/>
        <v>0</v>
      </c>
      <c r="N1908" s="31">
        <f t="shared" si="159"/>
        <v>0</v>
      </c>
      <c r="O1908" s="31">
        <f t="shared" si="160"/>
        <v>0</v>
      </c>
      <c r="P1908" s="31">
        <f t="shared" si="161"/>
        <v>0</v>
      </c>
    </row>
    <row r="1909" spans="12:16" ht="15" hidden="1" customHeight="1">
      <c r="L1909" s="30" t="str">
        <f t="shared" si="157"/>
        <v>-</v>
      </c>
      <c r="M1909" s="31">
        <f t="shared" si="158"/>
        <v>0</v>
      </c>
      <c r="N1909" s="31">
        <f t="shared" si="159"/>
        <v>0</v>
      </c>
      <c r="O1909" s="31">
        <f t="shared" si="160"/>
        <v>0</v>
      </c>
      <c r="P1909" s="31">
        <f t="shared" si="161"/>
        <v>0</v>
      </c>
    </row>
    <row r="1910" spans="12:16" ht="15" hidden="1" customHeight="1">
      <c r="L1910" s="30" t="str">
        <f t="shared" si="157"/>
        <v>-</v>
      </c>
      <c r="M1910" s="31">
        <f t="shared" si="158"/>
        <v>0</v>
      </c>
      <c r="N1910" s="31">
        <f t="shared" si="159"/>
        <v>0</v>
      </c>
      <c r="O1910" s="31">
        <f t="shared" si="160"/>
        <v>0</v>
      </c>
      <c r="P1910" s="31">
        <f t="shared" si="161"/>
        <v>0</v>
      </c>
    </row>
    <row r="1911" spans="12:16" ht="15" hidden="1" customHeight="1">
      <c r="L1911" s="30" t="str">
        <f t="shared" si="157"/>
        <v>-</v>
      </c>
      <c r="M1911" s="31">
        <f t="shared" si="158"/>
        <v>0</v>
      </c>
      <c r="N1911" s="31">
        <f t="shared" si="159"/>
        <v>0</v>
      </c>
      <c r="O1911" s="31">
        <f t="shared" si="160"/>
        <v>0</v>
      </c>
      <c r="P1911" s="31">
        <f t="shared" si="161"/>
        <v>0</v>
      </c>
    </row>
    <row r="1912" spans="12:16" ht="15" hidden="1" customHeight="1">
      <c r="L1912" s="30" t="str">
        <f t="shared" si="157"/>
        <v>-</v>
      </c>
      <c r="M1912" s="31">
        <f t="shared" si="158"/>
        <v>0</v>
      </c>
      <c r="N1912" s="31">
        <f t="shared" si="159"/>
        <v>0</v>
      </c>
      <c r="O1912" s="31">
        <f t="shared" si="160"/>
        <v>0</v>
      </c>
      <c r="P1912" s="31">
        <f t="shared" si="161"/>
        <v>0</v>
      </c>
    </row>
    <row r="1913" spans="12:16" ht="15" hidden="1" customHeight="1">
      <c r="L1913" s="30" t="str">
        <f t="shared" si="157"/>
        <v>-</v>
      </c>
      <c r="M1913" s="31">
        <f t="shared" si="158"/>
        <v>0</v>
      </c>
      <c r="N1913" s="31">
        <f t="shared" si="159"/>
        <v>0</v>
      </c>
      <c r="O1913" s="31">
        <f t="shared" si="160"/>
        <v>0</v>
      </c>
      <c r="P1913" s="31">
        <f t="shared" si="161"/>
        <v>0</v>
      </c>
    </row>
    <row r="1914" spans="12:16" ht="15" hidden="1" customHeight="1">
      <c r="L1914" s="30" t="str">
        <f t="shared" si="157"/>
        <v>-</v>
      </c>
      <c r="M1914" s="31">
        <f t="shared" si="158"/>
        <v>0</v>
      </c>
      <c r="N1914" s="31">
        <f t="shared" si="159"/>
        <v>0</v>
      </c>
      <c r="O1914" s="31">
        <f t="shared" si="160"/>
        <v>0</v>
      </c>
      <c r="P1914" s="31">
        <f t="shared" si="161"/>
        <v>0</v>
      </c>
    </row>
    <row r="1915" spans="12:16" ht="15" hidden="1" customHeight="1">
      <c r="L1915" s="30" t="str">
        <f t="shared" si="157"/>
        <v>-</v>
      </c>
      <c r="M1915" s="31">
        <f t="shared" si="158"/>
        <v>0</v>
      </c>
      <c r="N1915" s="31">
        <f t="shared" si="159"/>
        <v>0</v>
      </c>
      <c r="O1915" s="31">
        <f t="shared" si="160"/>
        <v>0</v>
      </c>
      <c r="P1915" s="31">
        <f t="shared" si="161"/>
        <v>0</v>
      </c>
    </row>
    <row r="1916" spans="12:16" ht="15" hidden="1" customHeight="1">
      <c r="L1916" s="30" t="str">
        <f t="shared" si="157"/>
        <v>-</v>
      </c>
      <c r="M1916" s="31">
        <f t="shared" si="158"/>
        <v>0</v>
      </c>
      <c r="N1916" s="31">
        <f t="shared" si="159"/>
        <v>0</v>
      </c>
      <c r="O1916" s="31">
        <f t="shared" si="160"/>
        <v>0</v>
      </c>
      <c r="P1916" s="31">
        <f t="shared" si="161"/>
        <v>0</v>
      </c>
    </row>
    <row r="1917" spans="12:16" ht="15" hidden="1" customHeight="1">
      <c r="L1917" s="30" t="str">
        <f t="shared" si="157"/>
        <v>-</v>
      </c>
      <c r="M1917" s="31">
        <f t="shared" si="158"/>
        <v>0</v>
      </c>
      <c r="N1917" s="31">
        <f t="shared" si="159"/>
        <v>0</v>
      </c>
      <c r="O1917" s="31">
        <f t="shared" si="160"/>
        <v>0</v>
      </c>
      <c r="P1917" s="31">
        <f t="shared" si="161"/>
        <v>0</v>
      </c>
    </row>
    <row r="1918" spans="12:16" ht="15" hidden="1" customHeight="1">
      <c r="L1918" s="30" t="str">
        <f t="shared" si="157"/>
        <v>-</v>
      </c>
      <c r="M1918" s="31">
        <f t="shared" si="158"/>
        <v>0</v>
      </c>
      <c r="N1918" s="31">
        <f t="shared" si="159"/>
        <v>0</v>
      </c>
      <c r="O1918" s="31">
        <f t="shared" si="160"/>
        <v>0</v>
      </c>
      <c r="P1918" s="31">
        <f t="shared" si="161"/>
        <v>0</v>
      </c>
    </row>
    <row r="1919" spans="12:16" ht="15" hidden="1" customHeight="1">
      <c r="L1919" s="30" t="str">
        <f t="shared" si="157"/>
        <v>-</v>
      </c>
      <c r="M1919" s="31">
        <f t="shared" si="158"/>
        <v>0</v>
      </c>
      <c r="N1919" s="31">
        <f t="shared" si="159"/>
        <v>0</v>
      </c>
      <c r="O1919" s="31">
        <f t="shared" si="160"/>
        <v>0</v>
      </c>
      <c r="P1919" s="31">
        <f t="shared" si="161"/>
        <v>0</v>
      </c>
    </row>
    <row r="1920" spans="12:16" ht="15" hidden="1" customHeight="1">
      <c r="L1920" s="30" t="str">
        <f t="shared" si="157"/>
        <v>-</v>
      </c>
      <c r="M1920" s="31">
        <f t="shared" si="158"/>
        <v>0</v>
      </c>
      <c r="N1920" s="31">
        <f t="shared" si="159"/>
        <v>0</v>
      </c>
      <c r="O1920" s="31">
        <f t="shared" si="160"/>
        <v>0</v>
      </c>
      <c r="P1920" s="31">
        <f t="shared" si="161"/>
        <v>0</v>
      </c>
    </row>
    <row r="1921" spans="12:16" ht="15" hidden="1" customHeight="1">
      <c r="L1921" s="30" t="str">
        <f t="shared" si="157"/>
        <v>-</v>
      </c>
      <c r="M1921" s="31">
        <f t="shared" si="158"/>
        <v>0</v>
      </c>
      <c r="N1921" s="31">
        <f t="shared" si="159"/>
        <v>0</v>
      </c>
      <c r="O1921" s="31">
        <f t="shared" si="160"/>
        <v>0</v>
      </c>
      <c r="P1921" s="31">
        <f t="shared" si="161"/>
        <v>0</v>
      </c>
    </row>
    <row r="1922" spans="12:16" ht="15" hidden="1" customHeight="1">
      <c r="L1922" s="30" t="str">
        <f t="shared" si="157"/>
        <v>-</v>
      </c>
      <c r="M1922" s="31">
        <f t="shared" si="158"/>
        <v>0</v>
      </c>
      <c r="N1922" s="31">
        <f t="shared" si="159"/>
        <v>0</v>
      </c>
      <c r="O1922" s="31">
        <f t="shared" si="160"/>
        <v>0</v>
      </c>
      <c r="P1922" s="31">
        <f t="shared" si="161"/>
        <v>0</v>
      </c>
    </row>
    <row r="1923" spans="12:16" ht="15" hidden="1" customHeight="1">
      <c r="L1923" s="30" t="str">
        <f t="shared" si="157"/>
        <v>-</v>
      </c>
      <c r="M1923" s="31">
        <f t="shared" si="158"/>
        <v>0</v>
      </c>
      <c r="N1923" s="31">
        <f t="shared" si="159"/>
        <v>0</v>
      </c>
      <c r="O1923" s="31">
        <f t="shared" si="160"/>
        <v>0</v>
      </c>
      <c r="P1923" s="31">
        <f t="shared" si="161"/>
        <v>0</v>
      </c>
    </row>
    <row r="1924" spans="12:16" ht="15" hidden="1" customHeight="1">
      <c r="L1924" s="30" t="str">
        <f t="shared" si="157"/>
        <v>-</v>
      </c>
      <c r="M1924" s="31">
        <f t="shared" si="158"/>
        <v>0</v>
      </c>
      <c r="N1924" s="31">
        <f t="shared" si="159"/>
        <v>0</v>
      </c>
      <c r="O1924" s="31">
        <f t="shared" si="160"/>
        <v>0</v>
      </c>
      <c r="P1924" s="31">
        <f t="shared" si="161"/>
        <v>0</v>
      </c>
    </row>
    <row r="1925" spans="12:16" ht="15" hidden="1" customHeight="1">
      <c r="L1925" s="30" t="str">
        <f t="shared" si="157"/>
        <v>-</v>
      </c>
      <c r="M1925" s="31">
        <f t="shared" si="158"/>
        <v>0</v>
      </c>
      <c r="N1925" s="31">
        <f t="shared" si="159"/>
        <v>0</v>
      </c>
      <c r="O1925" s="31">
        <f t="shared" si="160"/>
        <v>0</v>
      </c>
      <c r="P1925" s="31">
        <f t="shared" si="161"/>
        <v>0</v>
      </c>
    </row>
    <row r="1926" spans="12:16" ht="15" hidden="1" customHeight="1">
      <c r="L1926" s="30" t="str">
        <f t="shared" si="157"/>
        <v>-</v>
      </c>
      <c r="M1926" s="31">
        <f t="shared" si="158"/>
        <v>0</v>
      </c>
      <c r="N1926" s="31">
        <f t="shared" si="159"/>
        <v>0</v>
      </c>
      <c r="O1926" s="31">
        <f t="shared" si="160"/>
        <v>0</v>
      </c>
      <c r="P1926" s="31">
        <f t="shared" si="161"/>
        <v>0</v>
      </c>
    </row>
    <row r="1927" spans="12:16" ht="15" hidden="1" customHeight="1">
      <c r="L1927" s="30" t="str">
        <f t="shared" si="157"/>
        <v>-</v>
      </c>
      <c r="M1927" s="31">
        <f t="shared" si="158"/>
        <v>0</v>
      </c>
      <c r="N1927" s="31">
        <f t="shared" si="159"/>
        <v>0</v>
      </c>
      <c r="O1927" s="31">
        <f t="shared" si="160"/>
        <v>0</v>
      </c>
      <c r="P1927" s="31">
        <f t="shared" si="161"/>
        <v>0</v>
      </c>
    </row>
    <row r="1928" spans="12:16" ht="15" hidden="1" customHeight="1">
      <c r="L1928" s="30" t="str">
        <f t="shared" si="157"/>
        <v>-</v>
      </c>
      <c r="M1928" s="31">
        <f t="shared" si="158"/>
        <v>0</v>
      </c>
      <c r="N1928" s="31">
        <f t="shared" si="159"/>
        <v>0</v>
      </c>
      <c r="O1928" s="31">
        <f t="shared" si="160"/>
        <v>0</v>
      </c>
      <c r="P1928" s="31">
        <f t="shared" si="161"/>
        <v>0</v>
      </c>
    </row>
    <row r="1929" spans="12:16" ht="15" hidden="1" customHeight="1">
      <c r="L1929" s="30" t="str">
        <f t="shared" si="157"/>
        <v>-</v>
      </c>
      <c r="M1929" s="31">
        <f t="shared" si="158"/>
        <v>0</v>
      </c>
      <c r="N1929" s="31">
        <f t="shared" si="159"/>
        <v>0</v>
      </c>
      <c r="O1929" s="31">
        <f t="shared" si="160"/>
        <v>0</v>
      </c>
      <c r="P1929" s="31">
        <f t="shared" si="161"/>
        <v>0</v>
      </c>
    </row>
    <row r="1930" spans="12:16" ht="15" hidden="1" customHeight="1">
      <c r="L1930" s="30" t="str">
        <f t="shared" si="157"/>
        <v>-</v>
      </c>
      <c r="M1930" s="31">
        <f t="shared" si="158"/>
        <v>0</v>
      </c>
      <c r="N1930" s="31">
        <f t="shared" si="159"/>
        <v>0</v>
      </c>
      <c r="O1930" s="31">
        <f t="shared" si="160"/>
        <v>0</v>
      </c>
      <c r="P1930" s="31">
        <f t="shared" si="161"/>
        <v>0</v>
      </c>
    </row>
    <row r="1931" spans="12:16" ht="15" hidden="1" customHeight="1">
      <c r="L1931" s="30" t="str">
        <f t="shared" si="157"/>
        <v>-</v>
      </c>
      <c r="M1931" s="31">
        <f t="shared" si="158"/>
        <v>0</v>
      </c>
      <c r="N1931" s="31">
        <f t="shared" si="159"/>
        <v>0</v>
      </c>
      <c r="O1931" s="31">
        <f t="shared" si="160"/>
        <v>0</v>
      </c>
      <c r="P1931" s="31">
        <f t="shared" si="161"/>
        <v>0</v>
      </c>
    </row>
    <row r="1932" spans="12:16" ht="15" hidden="1" customHeight="1">
      <c r="L1932" s="30" t="str">
        <f t="shared" si="157"/>
        <v>-</v>
      </c>
      <c r="M1932" s="31">
        <f t="shared" si="158"/>
        <v>0</v>
      </c>
      <c r="N1932" s="31">
        <f t="shared" si="159"/>
        <v>0</v>
      </c>
      <c r="O1932" s="31">
        <f t="shared" si="160"/>
        <v>0</v>
      </c>
      <c r="P1932" s="31">
        <f t="shared" si="161"/>
        <v>0</v>
      </c>
    </row>
    <row r="1933" spans="12:16" ht="15" hidden="1" customHeight="1">
      <c r="L1933" s="30" t="str">
        <f t="shared" si="157"/>
        <v>-</v>
      </c>
      <c r="M1933" s="31">
        <f t="shared" si="158"/>
        <v>0</v>
      </c>
      <c r="N1933" s="31">
        <f t="shared" si="159"/>
        <v>0</v>
      </c>
      <c r="O1933" s="31">
        <f t="shared" si="160"/>
        <v>0</v>
      </c>
      <c r="P1933" s="31">
        <f t="shared" si="161"/>
        <v>0</v>
      </c>
    </row>
    <row r="1934" spans="12:16" ht="15" hidden="1" customHeight="1">
      <c r="L1934" s="30" t="str">
        <f t="shared" si="157"/>
        <v>-</v>
      </c>
      <c r="M1934" s="31">
        <f t="shared" si="158"/>
        <v>0</v>
      </c>
      <c r="N1934" s="31">
        <f t="shared" si="159"/>
        <v>0</v>
      </c>
      <c r="O1934" s="31">
        <f t="shared" si="160"/>
        <v>0</v>
      </c>
      <c r="P1934" s="31">
        <f t="shared" si="161"/>
        <v>0</v>
      </c>
    </row>
    <row r="1935" spans="12:16" ht="15" hidden="1" customHeight="1">
      <c r="L1935" s="30" t="str">
        <f t="shared" si="157"/>
        <v>-</v>
      </c>
      <c r="M1935" s="31">
        <f t="shared" si="158"/>
        <v>0</v>
      </c>
      <c r="N1935" s="31">
        <f t="shared" si="159"/>
        <v>0</v>
      </c>
      <c r="O1935" s="31">
        <f t="shared" si="160"/>
        <v>0</v>
      </c>
      <c r="P1935" s="31">
        <f t="shared" si="161"/>
        <v>0</v>
      </c>
    </row>
    <row r="1936" spans="12:16" ht="15" hidden="1" customHeight="1">
      <c r="L1936" s="30" t="str">
        <f t="shared" si="157"/>
        <v>-</v>
      </c>
      <c r="M1936" s="31">
        <f t="shared" si="158"/>
        <v>0</v>
      </c>
      <c r="N1936" s="31">
        <f t="shared" si="159"/>
        <v>0</v>
      </c>
      <c r="O1936" s="31">
        <f t="shared" si="160"/>
        <v>0</v>
      </c>
      <c r="P1936" s="31">
        <f t="shared" si="161"/>
        <v>0</v>
      </c>
    </row>
    <row r="1937" spans="12:16" ht="15" hidden="1" customHeight="1">
      <c r="L1937" s="30" t="str">
        <f t="shared" si="157"/>
        <v>-</v>
      </c>
      <c r="M1937" s="31">
        <f t="shared" si="158"/>
        <v>0</v>
      </c>
      <c r="N1937" s="31">
        <f t="shared" si="159"/>
        <v>0</v>
      </c>
      <c r="O1937" s="31">
        <f t="shared" si="160"/>
        <v>0</v>
      </c>
      <c r="P1937" s="31">
        <f t="shared" si="161"/>
        <v>0</v>
      </c>
    </row>
    <row r="1938" spans="12:16" ht="15" hidden="1" customHeight="1">
      <c r="L1938" s="30" t="str">
        <f t="shared" si="157"/>
        <v>-</v>
      </c>
      <c r="M1938" s="31">
        <f t="shared" si="158"/>
        <v>0</v>
      </c>
      <c r="N1938" s="31">
        <f t="shared" si="159"/>
        <v>0</v>
      </c>
      <c r="O1938" s="31">
        <f t="shared" si="160"/>
        <v>0</v>
      </c>
      <c r="P1938" s="31">
        <f t="shared" si="161"/>
        <v>0</v>
      </c>
    </row>
    <row r="1939" spans="12:16" ht="15" hidden="1" customHeight="1">
      <c r="L1939" s="30" t="str">
        <f t="shared" si="157"/>
        <v>-</v>
      </c>
      <c r="M1939" s="31">
        <f t="shared" si="158"/>
        <v>0</v>
      </c>
      <c r="N1939" s="31">
        <f t="shared" si="159"/>
        <v>0</v>
      </c>
      <c r="O1939" s="31">
        <f t="shared" si="160"/>
        <v>0</v>
      </c>
      <c r="P1939" s="31">
        <f t="shared" si="161"/>
        <v>0</v>
      </c>
    </row>
    <row r="1940" spans="12:16" ht="15" hidden="1" customHeight="1">
      <c r="L1940" s="30" t="str">
        <f t="shared" si="157"/>
        <v>-</v>
      </c>
      <c r="M1940" s="31">
        <f t="shared" si="158"/>
        <v>0</v>
      </c>
      <c r="N1940" s="31">
        <f t="shared" si="159"/>
        <v>0</v>
      </c>
      <c r="O1940" s="31">
        <f t="shared" si="160"/>
        <v>0</v>
      </c>
      <c r="P1940" s="31">
        <f t="shared" si="161"/>
        <v>0</v>
      </c>
    </row>
    <row r="1941" spans="12:16" ht="15" hidden="1" customHeight="1">
      <c r="L1941" s="30" t="str">
        <f t="shared" si="157"/>
        <v>-</v>
      </c>
      <c r="M1941" s="31">
        <f t="shared" si="158"/>
        <v>0</v>
      </c>
      <c r="N1941" s="31">
        <f t="shared" si="159"/>
        <v>0</v>
      </c>
      <c r="O1941" s="31">
        <f t="shared" si="160"/>
        <v>0</v>
      </c>
      <c r="P1941" s="31">
        <f t="shared" si="161"/>
        <v>0</v>
      </c>
    </row>
    <row r="1942" spans="12:16" ht="15" hidden="1" customHeight="1">
      <c r="L1942" s="30" t="str">
        <f t="shared" si="157"/>
        <v>-</v>
      </c>
      <c r="M1942" s="31">
        <f t="shared" si="158"/>
        <v>0</v>
      </c>
      <c r="N1942" s="31">
        <f t="shared" si="159"/>
        <v>0</v>
      </c>
      <c r="O1942" s="31">
        <f t="shared" si="160"/>
        <v>0</v>
      </c>
      <c r="P1942" s="31">
        <f t="shared" si="161"/>
        <v>0</v>
      </c>
    </row>
    <row r="1943" spans="12:16" ht="15" hidden="1" customHeight="1">
      <c r="L1943" s="30" t="str">
        <f t="shared" si="157"/>
        <v>-</v>
      </c>
      <c r="M1943" s="31">
        <f t="shared" si="158"/>
        <v>0</v>
      </c>
      <c r="N1943" s="31">
        <f t="shared" si="159"/>
        <v>0</v>
      </c>
      <c r="O1943" s="31">
        <f t="shared" si="160"/>
        <v>0</v>
      </c>
      <c r="P1943" s="31">
        <f t="shared" si="161"/>
        <v>0</v>
      </c>
    </row>
    <row r="1944" spans="12:16" ht="15" hidden="1" customHeight="1">
      <c r="L1944" s="30" t="str">
        <f t="shared" ref="L1944:L2007" si="162">IFERROR(IF(MAX(L1943+1,Дата_получения_Займа+1)&gt;Дата_погашения_Займа,"-",MAX(L1943+1,Дата_получения_Займа+1)),"-")</f>
        <v>-</v>
      </c>
      <c r="M1944" s="31">
        <f t="shared" ref="M1944:M2007" si="163">IFERROR(VLOOKUP(L1944,$B$24:$E$52,4,FALSE),0)</f>
        <v>0</v>
      </c>
      <c r="N1944" s="31">
        <f t="shared" ref="N1944:N2007" si="164">IF(ISNUMBER(N1943),N1943-M1944,$E$13)</f>
        <v>0</v>
      </c>
      <c r="O1944" s="31">
        <f t="shared" ref="O1944:O2007" si="165">IFERROR(IF(ISNUMBER(N1943),N1943,$E$13)*IF(L1944&gt;=$J$14,$E$18,$E$17)/IF(MOD(YEAR(L1944),4),365,366)*IF(ISBLANK(L1943),L1944-$E$15,L1944-L1943),0)</f>
        <v>0</v>
      </c>
      <c r="P1944" s="31">
        <f t="shared" ref="P1944:P2007" si="166">IFERROR(IF(ISNUMBER(N1943),N1943,$E$13)*3%/IF(MOD(YEAR(L1944),4),365,366)*IF(ISBLANK(L1943),(L1944-$E$15),L1944-L1943),0)</f>
        <v>0</v>
      </c>
    </row>
    <row r="1945" spans="12:16" ht="15" hidden="1" customHeight="1">
      <c r="L1945" s="30" t="str">
        <f t="shared" si="162"/>
        <v>-</v>
      </c>
      <c r="M1945" s="31">
        <f t="shared" si="163"/>
        <v>0</v>
      </c>
      <c r="N1945" s="31">
        <f t="shared" si="164"/>
        <v>0</v>
      </c>
      <c r="O1945" s="31">
        <f t="shared" si="165"/>
        <v>0</v>
      </c>
      <c r="P1945" s="31">
        <f t="shared" si="166"/>
        <v>0</v>
      </c>
    </row>
    <row r="1946" spans="12:16" ht="15" hidden="1" customHeight="1">
      <c r="L1946" s="30" t="str">
        <f t="shared" si="162"/>
        <v>-</v>
      </c>
      <c r="M1946" s="31">
        <f t="shared" si="163"/>
        <v>0</v>
      </c>
      <c r="N1946" s="31">
        <f t="shared" si="164"/>
        <v>0</v>
      </c>
      <c r="O1946" s="31">
        <f t="shared" si="165"/>
        <v>0</v>
      </c>
      <c r="P1946" s="31">
        <f t="shared" si="166"/>
        <v>0</v>
      </c>
    </row>
    <row r="1947" spans="12:16" ht="15" hidden="1" customHeight="1">
      <c r="L1947" s="30" t="str">
        <f t="shared" si="162"/>
        <v>-</v>
      </c>
      <c r="M1947" s="31">
        <f t="shared" si="163"/>
        <v>0</v>
      </c>
      <c r="N1947" s="31">
        <f t="shared" si="164"/>
        <v>0</v>
      </c>
      <c r="O1947" s="31">
        <f t="shared" si="165"/>
        <v>0</v>
      </c>
      <c r="P1947" s="31">
        <f t="shared" si="166"/>
        <v>0</v>
      </c>
    </row>
    <row r="1948" spans="12:16" ht="15" hidden="1" customHeight="1">
      <c r="L1948" s="30" t="str">
        <f t="shared" si="162"/>
        <v>-</v>
      </c>
      <c r="M1948" s="31">
        <f t="shared" si="163"/>
        <v>0</v>
      </c>
      <c r="N1948" s="31">
        <f t="shared" si="164"/>
        <v>0</v>
      </c>
      <c r="O1948" s="31">
        <f t="shared" si="165"/>
        <v>0</v>
      </c>
      <c r="P1948" s="31">
        <f t="shared" si="166"/>
        <v>0</v>
      </c>
    </row>
    <row r="1949" spans="12:16" ht="15" hidden="1" customHeight="1">
      <c r="L1949" s="30" t="str">
        <f t="shared" si="162"/>
        <v>-</v>
      </c>
      <c r="M1949" s="31">
        <f t="shared" si="163"/>
        <v>0</v>
      </c>
      <c r="N1949" s="31">
        <f t="shared" si="164"/>
        <v>0</v>
      </c>
      <c r="O1949" s="31">
        <f t="shared" si="165"/>
        <v>0</v>
      </c>
      <c r="P1949" s="31">
        <f t="shared" si="166"/>
        <v>0</v>
      </c>
    </row>
    <row r="1950" spans="12:16" ht="15" hidden="1" customHeight="1">
      <c r="L1950" s="30" t="str">
        <f t="shared" si="162"/>
        <v>-</v>
      </c>
      <c r="M1950" s="31">
        <f t="shared" si="163"/>
        <v>0</v>
      </c>
      <c r="N1950" s="31">
        <f t="shared" si="164"/>
        <v>0</v>
      </c>
      <c r="O1950" s="31">
        <f t="shared" si="165"/>
        <v>0</v>
      </c>
      <c r="P1950" s="31">
        <f t="shared" si="166"/>
        <v>0</v>
      </c>
    </row>
    <row r="1951" spans="12:16" ht="15" hidden="1" customHeight="1">
      <c r="L1951" s="30" t="str">
        <f t="shared" si="162"/>
        <v>-</v>
      </c>
      <c r="M1951" s="31">
        <f t="shared" si="163"/>
        <v>0</v>
      </c>
      <c r="N1951" s="31">
        <f t="shared" si="164"/>
        <v>0</v>
      </c>
      <c r="O1951" s="31">
        <f t="shared" si="165"/>
        <v>0</v>
      </c>
      <c r="P1951" s="31">
        <f t="shared" si="166"/>
        <v>0</v>
      </c>
    </row>
    <row r="1952" spans="12:16" ht="15" hidden="1" customHeight="1">
      <c r="L1952" s="30" t="str">
        <f t="shared" si="162"/>
        <v>-</v>
      </c>
      <c r="M1952" s="31">
        <f t="shared" si="163"/>
        <v>0</v>
      </c>
      <c r="N1952" s="31">
        <f t="shared" si="164"/>
        <v>0</v>
      </c>
      <c r="O1952" s="31">
        <f t="shared" si="165"/>
        <v>0</v>
      </c>
      <c r="P1952" s="31">
        <f t="shared" si="166"/>
        <v>0</v>
      </c>
    </row>
    <row r="1953" spans="12:16" ht="15" hidden="1" customHeight="1">
      <c r="L1953" s="30" t="str">
        <f t="shared" si="162"/>
        <v>-</v>
      </c>
      <c r="M1953" s="31">
        <f t="shared" si="163"/>
        <v>0</v>
      </c>
      <c r="N1953" s="31">
        <f t="shared" si="164"/>
        <v>0</v>
      </c>
      <c r="O1953" s="31">
        <f t="shared" si="165"/>
        <v>0</v>
      </c>
      <c r="P1953" s="31">
        <f t="shared" si="166"/>
        <v>0</v>
      </c>
    </row>
    <row r="1954" spans="12:16" ht="15" hidden="1" customHeight="1">
      <c r="L1954" s="30" t="str">
        <f t="shared" si="162"/>
        <v>-</v>
      </c>
      <c r="M1954" s="31">
        <f t="shared" si="163"/>
        <v>0</v>
      </c>
      <c r="N1954" s="31">
        <f t="shared" si="164"/>
        <v>0</v>
      </c>
      <c r="O1954" s="31">
        <f t="shared" si="165"/>
        <v>0</v>
      </c>
      <c r="P1954" s="31">
        <f t="shared" si="166"/>
        <v>0</v>
      </c>
    </row>
    <row r="1955" spans="12:16" ht="15" hidden="1" customHeight="1">
      <c r="L1955" s="30" t="str">
        <f t="shared" si="162"/>
        <v>-</v>
      </c>
      <c r="M1955" s="31">
        <f t="shared" si="163"/>
        <v>0</v>
      </c>
      <c r="N1955" s="31">
        <f t="shared" si="164"/>
        <v>0</v>
      </c>
      <c r="O1955" s="31">
        <f t="shared" si="165"/>
        <v>0</v>
      </c>
      <c r="P1955" s="31">
        <f t="shared" si="166"/>
        <v>0</v>
      </c>
    </row>
    <row r="1956" spans="12:16" ht="15" hidden="1" customHeight="1">
      <c r="L1956" s="30" t="str">
        <f t="shared" si="162"/>
        <v>-</v>
      </c>
      <c r="M1956" s="31">
        <f t="shared" si="163"/>
        <v>0</v>
      </c>
      <c r="N1956" s="31">
        <f t="shared" si="164"/>
        <v>0</v>
      </c>
      <c r="O1956" s="31">
        <f t="shared" si="165"/>
        <v>0</v>
      </c>
      <c r="P1956" s="31">
        <f t="shared" si="166"/>
        <v>0</v>
      </c>
    </row>
    <row r="1957" spans="12:16" ht="15" hidden="1" customHeight="1">
      <c r="L1957" s="30" t="str">
        <f t="shared" si="162"/>
        <v>-</v>
      </c>
      <c r="M1957" s="31">
        <f t="shared" si="163"/>
        <v>0</v>
      </c>
      <c r="N1957" s="31">
        <f t="shared" si="164"/>
        <v>0</v>
      </c>
      <c r="O1957" s="31">
        <f t="shared" si="165"/>
        <v>0</v>
      </c>
      <c r="P1957" s="31">
        <f t="shared" si="166"/>
        <v>0</v>
      </c>
    </row>
    <row r="1958" spans="12:16" ht="15" hidden="1" customHeight="1">
      <c r="L1958" s="30" t="str">
        <f t="shared" si="162"/>
        <v>-</v>
      </c>
      <c r="M1958" s="31">
        <f t="shared" si="163"/>
        <v>0</v>
      </c>
      <c r="N1958" s="31">
        <f t="shared" si="164"/>
        <v>0</v>
      </c>
      <c r="O1958" s="31">
        <f t="shared" si="165"/>
        <v>0</v>
      </c>
      <c r="P1958" s="31">
        <f t="shared" si="166"/>
        <v>0</v>
      </c>
    </row>
    <row r="1959" spans="12:16" ht="15" hidden="1" customHeight="1">
      <c r="L1959" s="30" t="str">
        <f t="shared" si="162"/>
        <v>-</v>
      </c>
      <c r="M1959" s="31">
        <f t="shared" si="163"/>
        <v>0</v>
      </c>
      <c r="N1959" s="31">
        <f t="shared" si="164"/>
        <v>0</v>
      </c>
      <c r="O1959" s="31">
        <f t="shared" si="165"/>
        <v>0</v>
      </c>
      <c r="P1959" s="31">
        <f t="shared" si="166"/>
        <v>0</v>
      </c>
    </row>
    <row r="1960" spans="12:16" ht="15" hidden="1" customHeight="1">
      <c r="L1960" s="30" t="str">
        <f t="shared" si="162"/>
        <v>-</v>
      </c>
      <c r="M1960" s="31">
        <f t="shared" si="163"/>
        <v>0</v>
      </c>
      <c r="N1960" s="31">
        <f t="shared" si="164"/>
        <v>0</v>
      </c>
      <c r="O1960" s="31">
        <f t="shared" si="165"/>
        <v>0</v>
      </c>
      <c r="P1960" s="31">
        <f t="shared" si="166"/>
        <v>0</v>
      </c>
    </row>
    <row r="1961" spans="12:16" ht="15" hidden="1" customHeight="1">
      <c r="L1961" s="30" t="str">
        <f t="shared" si="162"/>
        <v>-</v>
      </c>
      <c r="M1961" s="31">
        <f t="shared" si="163"/>
        <v>0</v>
      </c>
      <c r="N1961" s="31">
        <f t="shared" si="164"/>
        <v>0</v>
      </c>
      <c r="O1961" s="31">
        <f t="shared" si="165"/>
        <v>0</v>
      </c>
      <c r="P1961" s="31">
        <f t="shared" si="166"/>
        <v>0</v>
      </c>
    </row>
    <row r="1962" spans="12:16" ht="15" hidden="1" customHeight="1">
      <c r="L1962" s="30" t="str">
        <f t="shared" si="162"/>
        <v>-</v>
      </c>
      <c r="M1962" s="31">
        <f t="shared" si="163"/>
        <v>0</v>
      </c>
      <c r="N1962" s="31">
        <f t="shared" si="164"/>
        <v>0</v>
      </c>
      <c r="O1962" s="31">
        <f t="shared" si="165"/>
        <v>0</v>
      </c>
      <c r="P1962" s="31">
        <f t="shared" si="166"/>
        <v>0</v>
      </c>
    </row>
    <row r="1963" spans="12:16" ht="15" hidden="1" customHeight="1">
      <c r="L1963" s="30" t="str">
        <f t="shared" si="162"/>
        <v>-</v>
      </c>
      <c r="M1963" s="31">
        <f t="shared" si="163"/>
        <v>0</v>
      </c>
      <c r="N1963" s="31">
        <f t="shared" si="164"/>
        <v>0</v>
      </c>
      <c r="O1963" s="31">
        <f t="shared" si="165"/>
        <v>0</v>
      </c>
      <c r="P1963" s="31">
        <f t="shared" si="166"/>
        <v>0</v>
      </c>
    </row>
    <row r="1964" spans="12:16" ht="15" hidden="1" customHeight="1">
      <c r="L1964" s="30" t="str">
        <f t="shared" si="162"/>
        <v>-</v>
      </c>
      <c r="M1964" s="31">
        <f t="shared" si="163"/>
        <v>0</v>
      </c>
      <c r="N1964" s="31">
        <f t="shared" si="164"/>
        <v>0</v>
      </c>
      <c r="O1964" s="31">
        <f t="shared" si="165"/>
        <v>0</v>
      </c>
      <c r="P1964" s="31">
        <f t="shared" si="166"/>
        <v>0</v>
      </c>
    </row>
    <row r="1965" spans="12:16" ht="15" hidden="1" customHeight="1">
      <c r="L1965" s="30" t="str">
        <f t="shared" si="162"/>
        <v>-</v>
      </c>
      <c r="M1965" s="31">
        <f t="shared" si="163"/>
        <v>0</v>
      </c>
      <c r="N1965" s="31">
        <f t="shared" si="164"/>
        <v>0</v>
      </c>
      <c r="O1965" s="31">
        <f t="shared" si="165"/>
        <v>0</v>
      </c>
      <c r="P1965" s="31">
        <f t="shared" si="166"/>
        <v>0</v>
      </c>
    </row>
    <row r="1966" spans="12:16" ht="15" hidden="1" customHeight="1">
      <c r="L1966" s="30" t="str">
        <f t="shared" si="162"/>
        <v>-</v>
      </c>
      <c r="M1966" s="31">
        <f t="shared" si="163"/>
        <v>0</v>
      </c>
      <c r="N1966" s="31">
        <f t="shared" si="164"/>
        <v>0</v>
      </c>
      <c r="O1966" s="31">
        <f t="shared" si="165"/>
        <v>0</v>
      </c>
      <c r="P1966" s="31">
        <f t="shared" si="166"/>
        <v>0</v>
      </c>
    </row>
    <row r="1967" spans="12:16" ht="15" hidden="1" customHeight="1">
      <c r="L1967" s="30" t="str">
        <f t="shared" si="162"/>
        <v>-</v>
      </c>
      <c r="M1967" s="31">
        <f t="shared" si="163"/>
        <v>0</v>
      </c>
      <c r="N1967" s="31">
        <f t="shared" si="164"/>
        <v>0</v>
      </c>
      <c r="O1967" s="31">
        <f t="shared" si="165"/>
        <v>0</v>
      </c>
      <c r="P1967" s="31">
        <f t="shared" si="166"/>
        <v>0</v>
      </c>
    </row>
    <row r="1968" spans="12:16" ht="15" hidden="1" customHeight="1">
      <c r="L1968" s="30" t="str">
        <f t="shared" si="162"/>
        <v>-</v>
      </c>
      <c r="M1968" s="31">
        <f t="shared" si="163"/>
        <v>0</v>
      </c>
      <c r="N1968" s="31">
        <f t="shared" si="164"/>
        <v>0</v>
      </c>
      <c r="O1968" s="31">
        <f t="shared" si="165"/>
        <v>0</v>
      </c>
      <c r="P1968" s="31">
        <f t="shared" si="166"/>
        <v>0</v>
      </c>
    </row>
    <row r="1969" spans="12:16" ht="15" hidden="1" customHeight="1">
      <c r="L1969" s="30" t="str">
        <f t="shared" si="162"/>
        <v>-</v>
      </c>
      <c r="M1969" s="31">
        <f t="shared" si="163"/>
        <v>0</v>
      </c>
      <c r="N1969" s="31">
        <f t="shared" si="164"/>
        <v>0</v>
      </c>
      <c r="O1969" s="31">
        <f t="shared" si="165"/>
        <v>0</v>
      </c>
      <c r="P1969" s="31">
        <f t="shared" si="166"/>
        <v>0</v>
      </c>
    </row>
    <row r="1970" spans="12:16" ht="15" hidden="1" customHeight="1">
      <c r="L1970" s="30" t="str">
        <f t="shared" si="162"/>
        <v>-</v>
      </c>
      <c r="M1970" s="31">
        <f t="shared" si="163"/>
        <v>0</v>
      </c>
      <c r="N1970" s="31">
        <f t="shared" si="164"/>
        <v>0</v>
      </c>
      <c r="O1970" s="31">
        <f t="shared" si="165"/>
        <v>0</v>
      </c>
      <c r="P1970" s="31">
        <f t="shared" si="166"/>
        <v>0</v>
      </c>
    </row>
    <row r="1971" spans="12:16" ht="15" hidden="1" customHeight="1">
      <c r="L1971" s="30" t="str">
        <f t="shared" si="162"/>
        <v>-</v>
      </c>
      <c r="M1971" s="31">
        <f t="shared" si="163"/>
        <v>0</v>
      </c>
      <c r="N1971" s="31">
        <f t="shared" si="164"/>
        <v>0</v>
      </c>
      <c r="O1971" s="31">
        <f t="shared" si="165"/>
        <v>0</v>
      </c>
      <c r="P1971" s="31">
        <f t="shared" si="166"/>
        <v>0</v>
      </c>
    </row>
    <row r="1972" spans="12:16" ht="15" hidden="1" customHeight="1">
      <c r="L1972" s="30" t="str">
        <f t="shared" si="162"/>
        <v>-</v>
      </c>
      <c r="M1972" s="31">
        <f t="shared" si="163"/>
        <v>0</v>
      </c>
      <c r="N1972" s="31">
        <f t="shared" si="164"/>
        <v>0</v>
      </c>
      <c r="O1972" s="31">
        <f t="shared" si="165"/>
        <v>0</v>
      </c>
      <c r="P1972" s="31">
        <f t="shared" si="166"/>
        <v>0</v>
      </c>
    </row>
    <row r="1973" spans="12:16" ht="15" hidden="1" customHeight="1">
      <c r="L1973" s="30" t="str">
        <f t="shared" si="162"/>
        <v>-</v>
      </c>
      <c r="M1973" s="31">
        <f t="shared" si="163"/>
        <v>0</v>
      </c>
      <c r="N1973" s="31">
        <f t="shared" si="164"/>
        <v>0</v>
      </c>
      <c r="O1973" s="31">
        <f t="shared" si="165"/>
        <v>0</v>
      </c>
      <c r="P1973" s="31">
        <f t="shared" si="166"/>
        <v>0</v>
      </c>
    </row>
    <row r="1974" spans="12:16" ht="15" hidden="1" customHeight="1">
      <c r="L1974" s="30" t="str">
        <f t="shared" si="162"/>
        <v>-</v>
      </c>
      <c r="M1974" s="31">
        <f t="shared" si="163"/>
        <v>0</v>
      </c>
      <c r="N1974" s="31">
        <f t="shared" si="164"/>
        <v>0</v>
      </c>
      <c r="O1974" s="31">
        <f t="shared" si="165"/>
        <v>0</v>
      </c>
      <c r="P1974" s="31">
        <f t="shared" si="166"/>
        <v>0</v>
      </c>
    </row>
    <row r="1975" spans="12:16" ht="15" hidden="1" customHeight="1">
      <c r="L1975" s="30" t="str">
        <f t="shared" si="162"/>
        <v>-</v>
      </c>
      <c r="M1975" s="31">
        <f t="shared" si="163"/>
        <v>0</v>
      </c>
      <c r="N1975" s="31">
        <f t="shared" si="164"/>
        <v>0</v>
      </c>
      <c r="O1975" s="31">
        <f t="shared" si="165"/>
        <v>0</v>
      </c>
      <c r="P1975" s="31">
        <f t="shared" si="166"/>
        <v>0</v>
      </c>
    </row>
    <row r="1976" spans="12:16" ht="15" hidden="1" customHeight="1">
      <c r="L1976" s="30" t="str">
        <f t="shared" si="162"/>
        <v>-</v>
      </c>
      <c r="M1976" s="31">
        <f t="shared" si="163"/>
        <v>0</v>
      </c>
      <c r="N1976" s="31">
        <f t="shared" si="164"/>
        <v>0</v>
      </c>
      <c r="O1976" s="31">
        <f t="shared" si="165"/>
        <v>0</v>
      </c>
      <c r="P1976" s="31">
        <f t="shared" si="166"/>
        <v>0</v>
      </c>
    </row>
    <row r="1977" spans="12:16" ht="15" hidden="1" customHeight="1">
      <c r="L1977" s="30" t="str">
        <f t="shared" si="162"/>
        <v>-</v>
      </c>
      <c r="M1977" s="31">
        <f t="shared" si="163"/>
        <v>0</v>
      </c>
      <c r="N1977" s="31">
        <f t="shared" si="164"/>
        <v>0</v>
      </c>
      <c r="O1977" s="31">
        <f t="shared" si="165"/>
        <v>0</v>
      </c>
      <c r="P1977" s="31">
        <f t="shared" si="166"/>
        <v>0</v>
      </c>
    </row>
    <row r="1978" spans="12:16" ht="15" hidden="1" customHeight="1">
      <c r="L1978" s="30" t="str">
        <f t="shared" si="162"/>
        <v>-</v>
      </c>
      <c r="M1978" s="31">
        <f t="shared" si="163"/>
        <v>0</v>
      </c>
      <c r="N1978" s="31">
        <f t="shared" si="164"/>
        <v>0</v>
      </c>
      <c r="O1978" s="31">
        <f t="shared" si="165"/>
        <v>0</v>
      </c>
      <c r="P1978" s="31">
        <f t="shared" si="166"/>
        <v>0</v>
      </c>
    </row>
    <row r="1979" spans="12:16" ht="15" hidden="1" customHeight="1">
      <c r="L1979" s="30" t="str">
        <f t="shared" si="162"/>
        <v>-</v>
      </c>
      <c r="M1979" s="31">
        <f t="shared" si="163"/>
        <v>0</v>
      </c>
      <c r="N1979" s="31">
        <f t="shared" si="164"/>
        <v>0</v>
      </c>
      <c r="O1979" s="31">
        <f t="shared" si="165"/>
        <v>0</v>
      </c>
      <c r="P1979" s="31">
        <f t="shared" si="166"/>
        <v>0</v>
      </c>
    </row>
    <row r="1980" spans="12:16" ht="15" hidden="1" customHeight="1">
      <c r="L1980" s="30" t="str">
        <f t="shared" si="162"/>
        <v>-</v>
      </c>
      <c r="M1980" s="31">
        <f t="shared" si="163"/>
        <v>0</v>
      </c>
      <c r="N1980" s="31">
        <f t="shared" si="164"/>
        <v>0</v>
      </c>
      <c r="O1980" s="31">
        <f t="shared" si="165"/>
        <v>0</v>
      </c>
      <c r="P1980" s="31">
        <f t="shared" si="166"/>
        <v>0</v>
      </c>
    </row>
    <row r="1981" spans="12:16" ht="15" hidden="1" customHeight="1">
      <c r="L1981" s="30" t="str">
        <f t="shared" si="162"/>
        <v>-</v>
      </c>
      <c r="M1981" s="31">
        <f t="shared" si="163"/>
        <v>0</v>
      </c>
      <c r="N1981" s="31">
        <f t="shared" si="164"/>
        <v>0</v>
      </c>
      <c r="O1981" s="31">
        <f t="shared" si="165"/>
        <v>0</v>
      </c>
      <c r="P1981" s="31">
        <f t="shared" si="166"/>
        <v>0</v>
      </c>
    </row>
    <row r="1982" spans="12:16" ht="15" hidden="1" customHeight="1">
      <c r="L1982" s="30" t="str">
        <f t="shared" si="162"/>
        <v>-</v>
      </c>
      <c r="M1982" s="31">
        <f t="shared" si="163"/>
        <v>0</v>
      </c>
      <c r="N1982" s="31">
        <f t="shared" si="164"/>
        <v>0</v>
      </c>
      <c r="O1982" s="31">
        <f t="shared" si="165"/>
        <v>0</v>
      </c>
      <c r="P1982" s="31">
        <f t="shared" si="166"/>
        <v>0</v>
      </c>
    </row>
    <row r="1983" spans="12:16" ht="15" hidden="1" customHeight="1">
      <c r="L1983" s="30" t="str">
        <f t="shared" si="162"/>
        <v>-</v>
      </c>
      <c r="M1983" s="31">
        <f t="shared" si="163"/>
        <v>0</v>
      </c>
      <c r="N1983" s="31">
        <f t="shared" si="164"/>
        <v>0</v>
      </c>
      <c r="O1983" s="31">
        <f t="shared" si="165"/>
        <v>0</v>
      </c>
      <c r="P1983" s="31">
        <f t="shared" si="166"/>
        <v>0</v>
      </c>
    </row>
    <row r="1984" spans="12:16" ht="15" hidden="1" customHeight="1">
      <c r="L1984" s="30" t="str">
        <f t="shared" si="162"/>
        <v>-</v>
      </c>
      <c r="M1984" s="31">
        <f t="shared" si="163"/>
        <v>0</v>
      </c>
      <c r="N1984" s="31">
        <f t="shared" si="164"/>
        <v>0</v>
      </c>
      <c r="O1984" s="31">
        <f t="shared" si="165"/>
        <v>0</v>
      </c>
      <c r="P1984" s="31">
        <f t="shared" si="166"/>
        <v>0</v>
      </c>
    </row>
    <row r="1985" spans="12:16" ht="15" hidden="1" customHeight="1">
      <c r="L1985" s="30" t="str">
        <f t="shared" si="162"/>
        <v>-</v>
      </c>
      <c r="M1985" s="31">
        <f t="shared" si="163"/>
        <v>0</v>
      </c>
      <c r="N1985" s="31">
        <f t="shared" si="164"/>
        <v>0</v>
      </c>
      <c r="O1985" s="31">
        <f t="shared" si="165"/>
        <v>0</v>
      </c>
      <c r="P1985" s="31">
        <f t="shared" si="166"/>
        <v>0</v>
      </c>
    </row>
    <row r="1986" spans="12:16" ht="15" hidden="1" customHeight="1">
      <c r="L1986" s="30" t="str">
        <f t="shared" si="162"/>
        <v>-</v>
      </c>
      <c r="M1986" s="31">
        <f t="shared" si="163"/>
        <v>0</v>
      </c>
      <c r="N1986" s="31">
        <f t="shared" si="164"/>
        <v>0</v>
      </c>
      <c r="O1986" s="31">
        <f t="shared" si="165"/>
        <v>0</v>
      </c>
      <c r="P1986" s="31">
        <f t="shared" si="166"/>
        <v>0</v>
      </c>
    </row>
    <row r="1987" spans="12:16" ht="15" hidden="1" customHeight="1">
      <c r="L1987" s="30" t="str">
        <f t="shared" si="162"/>
        <v>-</v>
      </c>
      <c r="M1987" s="31">
        <f t="shared" si="163"/>
        <v>0</v>
      </c>
      <c r="N1987" s="31">
        <f t="shared" si="164"/>
        <v>0</v>
      </c>
      <c r="O1987" s="31">
        <f t="shared" si="165"/>
        <v>0</v>
      </c>
      <c r="P1987" s="31">
        <f t="shared" si="166"/>
        <v>0</v>
      </c>
    </row>
    <row r="1988" spans="12:16" ht="15" hidden="1" customHeight="1">
      <c r="L1988" s="30" t="str">
        <f t="shared" si="162"/>
        <v>-</v>
      </c>
      <c r="M1988" s="31">
        <f t="shared" si="163"/>
        <v>0</v>
      </c>
      <c r="N1988" s="31">
        <f t="shared" si="164"/>
        <v>0</v>
      </c>
      <c r="O1988" s="31">
        <f t="shared" si="165"/>
        <v>0</v>
      </c>
      <c r="P1988" s="31">
        <f t="shared" si="166"/>
        <v>0</v>
      </c>
    </row>
    <row r="1989" spans="12:16" ht="15" hidden="1" customHeight="1">
      <c r="L1989" s="30" t="str">
        <f t="shared" si="162"/>
        <v>-</v>
      </c>
      <c r="M1989" s="31">
        <f t="shared" si="163"/>
        <v>0</v>
      </c>
      <c r="N1989" s="31">
        <f t="shared" si="164"/>
        <v>0</v>
      </c>
      <c r="O1989" s="31">
        <f t="shared" si="165"/>
        <v>0</v>
      </c>
      <c r="P1989" s="31">
        <f t="shared" si="166"/>
        <v>0</v>
      </c>
    </row>
    <row r="1990" spans="12:16" ht="15" hidden="1" customHeight="1">
      <c r="L1990" s="30" t="str">
        <f t="shared" si="162"/>
        <v>-</v>
      </c>
      <c r="M1990" s="31">
        <f t="shared" si="163"/>
        <v>0</v>
      </c>
      <c r="N1990" s="31">
        <f t="shared" si="164"/>
        <v>0</v>
      </c>
      <c r="O1990" s="31">
        <f t="shared" si="165"/>
        <v>0</v>
      </c>
      <c r="P1990" s="31">
        <f t="shared" si="166"/>
        <v>0</v>
      </c>
    </row>
    <row r="1991" spans="12:16" ht="15" hidden="1" customHeight="1">
      <c r="L1991" s="30" t="str">
        <f t="shared" si="162"/>
        <v>-</v>
      </c>
      <c r="M1991" s="31">
        <f t="shared" si="163"/>
        <v>0</v>
      </c>
      <c r="N1991" s="31">
        <f t="shared" si="164"/>
        <v>0</v>
      </c>
      <c r="O1991" s="31">
        <f t="shared" si="165"/>
        <v>0</v>
      </c>
      <c r="P1991" s="31">
        <f t="shared" si="166"/>
        <v>0</v>
      </c>
    </row>
    <row r="1992" spans="12:16" ht="15" hidden="1" customHeight="1">
      <c r="L1992" s="30" t="str">
        <f t="shared" si="162"/>
        <v>-</v>
      </c>
      <c r="M1992" s="31">
        <f t="shared" si="163"/>
        <v>0</v>
      </c>
      <c r="N1992" s="31">
        <f t="shared" si="164"/>
        <v>0</v>
      </c>
      <c r="O1992" s="31">
        <f t="shared" si="165"/>
        <v>0</v>
      </c>
      <c r="P1992" s="31">
        <f t="shared" si="166"/>
        <v>0</v>
      </c>
    </row>
    <row r="1993" spans="12:16" ht="15" hidden="1" customHeight="1">
      <c r="L1993" s="30" t="str">
        <f t="shared" si="162"/>
        <v>-</v>
      </c>
      <c r="M1993" s="31">
        <f t="shared" si="163"/>
        <v>0</v>
      </c>
      <c r="N1993" s="31">
        <f t="shared" si="164"/>
        <v>0</v>
      </c>
      <c r="O1993" s="31">
        <f t="shared" si="165"/>
        <v>0</v>
      </c>
      <c r="P1993" s="31">
        <f t="shared" si="166"/>
        <v>0</v>
      </c>
    </row>
    <row r="1994" spans="12:16" ht="15" hidden="1" customHeight="1">
      <c r="L1994" s="30" t="str">
        <f t="shared" si="162"/>
        <v>-</v>
      </c>
      <c r="M1994" s="31">
        <f t="shared" si="163"/>
        <v>0</v>
      </c>
      <c r="N1994" s="31">
        <f t="shared" si="164"/>
        <v>0</v>
      </c>
      <c r="O1994" s="31">
        <f t="shared" si="165"/>
        <v>0</v>
      </c>
      <c r="P1994" s="31">
        <f t="shared" si="166"/>
        <v>0</v>
      </c>
    </row>
    <row r="1995" spans="12:16" ht="15" hidden="1" customHeight="1">
      <c r="L1995" s="30" t="str">
        <f t="shared" si="162"/>
        <v>-</v>
      </c>
      <c r="M1995" s="31">
        <f t="shared" si="163"/>
        <v>0</v>
      </c>
      <c r="N1995" s="31">
        <f t="shared" si="164"/>
        <v>0</v>
      </c>
      <c r="O1995" s="31">
        <f t="shared" si="165"/>
        <v>0</v>
      </c>
      <c r="P1995" s="31">
        <f t="shared" si="166"/>
        <v>0</v>
      </c>
    </row>
    <row r="1996" spans="12:16" ht="15" hidden="1" customHeight="1">
      <c r="L1996" s="30" t="str">
        <f t="shared" si="162"/>
        <v>-</v>
      </c>
      <c r="M1996" s="31">
        <f t="shared" si="163"/>
        <v>0</v>
      </c>
      <c r="N1996" s="31">
        <f t="shared" si="164"/>
        <v>0</v>
      </c>
      <c r="O1996" s="31">
        <f t="shared" si="165"/>
        <v>0</v>
      </c>
      <c r="P1996" s="31">
        <f t="shared" si="166"/>
        <v>0</v>
      </c>
    </row>
    <row r="1997" spans="12:16" ht="15" hidden="1" customHeight="1">
      <c r="L1997" s="30" t="str">
        <f t="shared" si="162"/>
        <v>-</v>
      </c>
      <c r="M1997" s="31">
        <f t="shared" si="163"/>
        <v>0</v>
      </c>
      <c r="N1997" s="31">
        <f t="shared" si="164"/>
        <v>0</v>
      </c>
      <c r="O1997" s="31">
        <f t="shared" si="165"/>
        <v>0</v>
      </c>
      <c r="P1997" s="31">
        <f t="shared" si="166"/>
        <v>0</v>
      </c>
    </row>
    <row r="1998" spans="12:16" ht="15" hidden="1" customHeight="1">
      <c r="L1998" s="30" t="str">
        <f t="shared" si="162"/>
        <v>-</v>
      </c>
      <c r="M1998" s="31">
        <f t="shared" si="163"/>
        <v>0</v>
      </c>
      <c r="N1998" s="31">
        <f t="shared" si="164"/>
        <v>0</v>
      </c>
      <c r="O1998" s="31">
        <f t="shared" si="165"/>
        <v>0</v>
      </c>
      <c r="P1998" s="31">
        <f t="shared" si="166"/>
        <v>0</v>
      </c>
    </row>
    <row r="1999" spans="12:16" ht="15" hidden="1" customHeight="1">
      <c r="L1999" s="30" t="str">
        <f t="shared" si="162"/>
        <v>-</v>
      </c>
      <c r="M1999" s="31">
        <f t="shared" si="163"/>
        <v>0</v>
      </c>
      <c r="N1999" s="31">
        <f t="shared" si="164"/>
        <v>0</v>
      </c>
      <c r="O1999" s="31">
        <f t="shared" si="165"/>
        <v>0</v>
      </c>
      <c r="P1999" s="31">
        <f t="shared" si="166"/>
        <v>0</v>
      </c>
    </row>
    <row r="2000" spans="12:16" ht="15" hidden="1" customHeight="1">
      <c r="L2000" s="30" t="str">
        <f t="shared" si="162"/>
        <v>-</v>
      </c>
      <c r="M2000" s="31">
        <f t="shared" si="163"/>
        <v>0</v>
      </c>
      <c r="N2000" s="31">
        <f t="shared" si="164"/>
        <v>0</v>
      </c>
      <c r="O2000" s="31">
        <f t="shared" si="165"/>
        <v>0</v>
      </c>
      <c r="P2000" s="31">
        <f t="shared" si="166"/>
        <v>0</v>
      </c>
    </row>
    <row r="2001" spans="12:16" ht="15" hidden="1" customHeight="1">
      <c r="L2001" s="30" t="str">
        <f t="shared" si="162"/>
        <v>-</v>
      </c>
      <c r="M2001" s="31">
        <f t="shared" si="163"/>
        <v>0</v>
      </c>
      <c r="N2001" s="31">
        <f t="shared" si="164"/>
        <v>0</v>
      </c>
      <c r="O2001" s="31">
        <f t="shared" si="165"/>
        <v>0</v>
      </c>
      <c r="P2001" s="31">
        <f t="shared" si="166"/>
        <v>0</v>
      </c>
    </row>
    <row r="2002" spans="12:16" ht="15" hidden="1" customHeight="1">
      <c r="L2002" s="30" t="str">
        <f t="shared" si="162"/>
        <v>-</v>
      </c>
      <c r="M2002" s="31">
        <f t="shared" si="163"/>
        <v>0</v>
      </c>
      <c r="N2002" s="31">
        <f t="shared" si="164"/>
        <v>0</v>
      </c>
      <c r="O2002" s="31">
        <f t="shared" si="165"/>
        <v>0</v>
      </c>
      <c r="P2002" s="31">
        <f t="shared" si="166"/>
        <v>0</v>
      </c>
    </row>
    <row r="2003" spans="12:16" ht="15" hidden="1" customHeight="1">
      <c r="L2003" s="30" t="str">
        <f t="shared" si="162"/>
        <v>-</v>
      </c>
      <c r="M2003" s="31">
        <f t="shared" si="163"/>
        <v>0</v>
      </c>
      <c r="N2003" s="31">
        <f t="shared" si="164"/>
        <v>0</v>
      </c>
      <c r="O2003" s="31">
        <f t="shared" si="165"/>
        <v>0</v>
      </c>
      <c r="P2003" s="31">
        <f t="shared" si="166"/>
        <v>0</v>
      </c>
    </row>
    <row r="2004" spans="12:16" ht="15" hidden="1" customHeight="1">
      <c r="L2004" s="30" t="str">
        <f t="shared" si="162"/>
        <v>-</v>
      </c>
      <c r="M2004" s="31">
        <f t="shared" si="163"/>
        <v>0</v>
      </c>
      <c r="N2004" s="31">
        <f t="shared" si="164"/>
        <v>0</v>
      </c>
      <c r="O2004" s="31">
        <f t="shared" si="165"/>
        <v>0</v>
      </c>
      <c r="P2004" s="31">
        <f t="shared" si="166"/>
        <v>0</v>
      </c>
    </row>
    <row r="2005" spans="12:16" ht="15" hidden="1" customHeight="1">
      <c r="L2005" s="30" t="str">
        <f t="shared" si="162"/>
        <v>-</v>
      </c>
      <c r="M2005" s="31">
        <f t="shared" si="163"/>
        <v>0</v>
      </c>
      <c r="N2005" s="31">
        <f t="shared" si="164"/>
        <v>0</v>
      </c>
      <c r="O2005" s="31">
        <f t="shared" si="165"/>
        <v>0</v>
      </c>
      <c r="P2005" s="31">
        <f t="shared" si="166"/>
        <v>0</v>
      </c>
    </row>
    <row r="2006" spans="12:16" ht="15" hidden="1" customHeight="1">
      <c r="L2006" s="30" t="str">
        <f t="shared" si="162"/>
        <v>-</v>
      </c>
      <c r="M2006" s="31">
        <f t="shared" si="163"/>
        <v>0</v>
      </c>
      <c r="N2006" s="31">
        <f t="shared" si="164"/>
        <v>0</v>
      </c>
      <c r="O2006" s="31">
        <f t="shared" si="165"/>
        <v>0</v>
      </c>
      <c r="P2006" s="31">
        <f t="shared" si="166"/>
        <v>0</v>
      </c>
    </row>
    <row r="2007" spans="12:16" ht="15" hidden="1" customHeight="1">
      <c r="L2007" s="30" t="str">
        <f t="shared" si="162"/>
        <v>-</v>
      </c>
      <c r="M2007" s="31">
        <f t="shared" si="163"/>
        <v>0</v>
      </c>
      <c r="N2007" s="31">
        <f t="shared" si="164"/>
        <v>0</v>
      </c>
      <c r="O2007" s="31">
        <f t="shared" si="165"/>
        <v>0</v>
      </c>
      <c r="P2007" s="31">
        <f t="shared" si="166"/>
        <v>0</v>
      </c>
    </row>
    <row r="2008" spans="12:16" ht="15" hidden="1" customHeight="1">
      <c r="L2008" s="30" t="str">
        <f t="shared" ref="L2008:L2071" si="167">IFERROR(IF(MAX(L2007+1,Дата_получения_Займа+1)&gt;Дата_погашения_Займа,"-",MAX(L2007+1,Дата_получения_Займа+1)),"-")</f>
        <v>-</v>
      </c>
      <c r="M2008" s="31">
        <f t="shared" ref="M2008:M2071" si="168">IFERROR(VLOOKUP(L2008,$B$24:$E$52,4,FALSE),0)</f>
        <v>0</v>
      </c>
      <c r="N2008" s="31">
        <f t="shared" ref="N2008:N2071" si="169">IF(ISNUMBER(N2007),N2007-M2008,$E$13)</f>
        <v>0</v>
      </c>
      <c r="O2008" s="31">
        <f t="shared" ref="O2008:O2071" si="170">IFERROR(IF(ISNUMBER(N2007),N2007,$E$13)*IF(L2008&gt;=$J$14,$E$18,$E$17)/IF(MOD(YEAR(L2008),4),365,366)*IF(ISBLANK(L2007),L2008-$E$15,L2008-L2007),0)</f>
        <v>0</v>
      </c>
      <c r="P2008" s="31">
        <f t="shared" ref="P2008:P2071" si="171">IFERROR(IF(ISNUMBER(N2007),N2007,$E$13)*3%/IF(MOD(YEAR(L2008),4),365,366)*IF(ISBLANK(L2007),(L2008-$E$15),L2008-L2007),0)</f>
        <v>0</v>
      </c>
    </row>
    <row r="2009" spans="12:16" ht="15" hidden="1" customHeight="1">
      <c r="L2009" s="30" t="str">
        <f t="shared" si="167"/>
        <v>-</v>
      </c>
      <c r="M2009" s="31">
        <f t="shared" si="168"/>
        <v>0</v>
      </c>
      <c r="N2009" s="31">
        <f t="shared" si="169"/>
        <v>0</v>
      </c>
      <c r="O2009" s="31">
        <f t="shared" si="170"/>
        <v>0</v>
      </c>
      <c r="P2009" s="31">
        <f t="shared" si="171"/>
        <v>0</v>
      </c>
    </row>
    <row r="2010" spans="12:16" ht="15" hidden="1" customHeight="1">
      <c r="L2010" s="30" t="str">
        <f t="shared" si="167"/>
        <v>-</v>
      </c>
      <c r="M2010" s="31">
        <f t="shared" si="168"/>
        <v>0</v>
      </c>
      <c r="N2010" s="31">
        <f t="shared" si="169"/>
        <v>0</v>
      </c>
      <c r="O2010" s="31">
        <f t="shared" si="170"/>
        <v>0</v>
      </c>
      <c r="P2010" s="31">
        <f t="shared" si="171"/>
        <v>0</v>
      </c>
    </row>
    <row r="2011" spans="12:16" ht="15" hidden="1" customHeight="1">
      <c r="L2011" s="30" t="str">
        <f t="shared" si="167"/>
        <v>-</v>
      </c>
      <c r="M2011" s="31">
        <f t="shared" si="168"/>
        <v>0</v>
      </c>
      <c r="N2011" s="31">
        <f t="shared" si="169"/>
        <v>0</v>
      </c>
      <c r="O2011" s="31">
        <f t="shared" si="170"/>
        <v>0</v>
      </c>
      <c r="P2011" s="31">
        <f t="shared" si="171"/>
        <v>0</v>
      </c>
    </row>
    <row r="2012" spans="12:16" ht="15" hidden="1" customHeight="1">
      <c r="L2012" s="30" t="str">
        <f t="shared" si="167"/>
        <v>-</v>
      </c>
      <c r="M2012" s="31">
        <f t="shared" si="168"/>
        <v>0</v>
      </c>
      <c r="N2012" s="31">
        <f t="shared" si="169"/>
        <v>0</v>
      </c>
      <c r="O2012" s="31">
        <f t="shared" si="170"/>
        <v>0</v>
      </c>
      <c r="P2012" s="31">
        <f t="shared" si="171"/>
        <v>0</v>
      </c>
    </row>
    <row r="2013" spans="12:16" ht="15" hidden="1" customHeight="1">
      <c r="L2013" s="30" t="str">
        <f t="shared" si="167"/>
        <v>-</v>
      </c>
      <c r="M2013" s="31">
        <f t="shared" si="168"/>
        <v>0</v>
      </c>
      <c r="N2013" s="31">
        <f t="shared" si="169"/>
        <v>0</v>
      </c>
      <c r="O2013" s="31">
        <f t="shared" si="170"/>
        <v>0</v>
      </c>
      <c r="P2013" s="31">
        <f t="shared" si="171"/>
        <v>0</v>
      </c>
    </row>
    <row r="2014" spans="12:16" ht="15" hidden="1" customHeight="1">
      <c r="L2014" s="30" t="str">
        <f t="shared" si="167"/>
        <v>-</v>
      </c>
      <c r="M2014" s="31">
        <f t="shared" si="168"/>
        <v>0</v>
      </c>
      <c r="N2014" s="31">
        <f t="shared" si="169"/>
        <v>0</v>
      </c>
      <c r="O2014" s="31">
        <f t="shared" si="170"/>
        <v>0</v>
      </c>
      <c r="P2014" s="31">
        <f t="shared" si="171"/>
        <v>0</v>
      </c>
    </row>
    <row r="2015" spans="12:16" ht="15" hidden="1" customHeight="1">
      <c r="L2015" s="30" t="str">
        <f t="shared" si="167"/>
        <v>-</v>
      </c>
      <c r="M2015" s="31">
        <f t="shared" si="168"/>
        <v>0</v>
      </c>
      <c r="N2015" s="31">
        <f t="shared" si="169"/>
        <v>0</v>
      </c>
      <c r="O2015" s="31">
        <f t="shared" si="170"/>
        <v>0</v>
      </c>
      <c r="P2015" s="31">
        <f t="shared" si="171"/>
        <v>0</v>
      </c>
    </row>
    <row r="2016" spans="12:16" ht="15" hidden="1" customHeight="1">
      <c r="L2016" s="30" t="str">
        <f t="shared" si="167"/>
        <v>-</v>
      </c>
      <c r="M2016" s="31">
        <f t="shared" si="168"/>
        <v>0</v>
      </c>
      <c r="N2016" s="31">
        <f t="shared" si="169"/>
        <v>0</v>
      </c>
      <c r="O2016" s="31">
        <f t="shared" si="170"/>
        <v>0</v>
      </c>
      <c r="P2016" s="31">
        <f t="shared" si="171"/>
        <v>0</v>
      </c>
    </row>
    <row r="2017" spans="12:16" ht="15" hidden="1" customHeight="1">
      <c r="L2017" s="30" t="str">
        <f t="shared" si="167"/>
        <v>-</v>
      </c>
      <c r="M2017" s="31">
        <f t="shared" si="168"/>
        <v>0</v>
      </c>
      <c r="N2017" s="31">
        <f t="shared" si="169"/>
        <v>0</v>
      </c>
      <c r="O2017" s="31">
        <f t="shared" si="170"/>
        <v>0</v>
      </c>
      <c r="P2017" s="31">
        <f t="shared" si="171"/>
        <v>0</v>
      </c>
    </row>
    <row r="2018" spans="12:16" ht="15" hidden="1" customHeight="1">
      <c r="L2018" s="30" t="str">
        <f t="shared" si="167"/>
        <v>-</v>
      </c>
      <c r="M2018" s="31">
        <f t="shared" si="168"/>
        <v>0</v>
      </c>
      <c r="N2018" s="31">
        <f t="shared" si="169"/>
        <v>0</v>
      </c>
      <c r="O2018" s="31">
        <f t="shared" si="170"/>
        <v>0</v>
      </c>
      <c r="P2018" s="31">
        <f t="shared" si="171"/>
        <v>0</v>
      </c>
    </row>
    <row r="2019" spans="12:16" ht="15" hidden="1" customHeight="1">
      <c r="L2019" s="30" t="str">
        <f t="shared" si="167"/>
        <v>-</v>
      </c>
      <c r="M2019" s="31">
        <f t="shared" si="168"/>
        <v>0</v>
      </c>
      <c r="N2019" s="31">
        <f t="shared" si="169"/>
        <v>0</v>
      </c>
      <c r="O2019" s="31">
        <f t="shared" si="170"/>
        <v>0</v>
      </c>
      <c r="P2019" s="31">
        <f t="shared" si="171"/>
        <v>0</v>
      </c>
    </row>
    <row r="2020" spans="12:16" ht="15" hidden="1" customHeight="1">
      <c r="L2020" s="30" t="str">
        <f t="shared" si="167"/>
        <v>-</v>
      </c>
      <c r="M2020" s="31">
        <f t="shared" si="168"/>
        <v>0</v>
      </c>
      <c r="N2020" s="31">
        <f t="shared" si="169"/>
        <v>0</v>
      </c>
      <c r="O2020" s="31">
        <f t="shared" si="170"/>
        <v>0</v>
      </c>
      <c r="P2020" s="31">
        <f t="shared" si="171"/>
        <v>0</v>
      </c>
    </row>
    <row r="2021" spans="12:16" ht="15" hidden="1" customHeight="1">
      <c r="L2021" s="30" t="str">
        <f t="shared" si="167"/>
        <v>-</v>
      </c>
      <c r="M2021" s="31">
        <f t="shared" si="168"/>
        <v>0</v>
      </c>
      <c r="N2021" s="31">
        <f t="shared" si="169"/>
        <v>0</v>
      </c>
      <c r="O2021" s="31">
        <f t="shared" si="170"/>
        <v>0</v>
      </c>
      <c r="P2021" s="31">
        <f t="shared" si="171"/>
        <v>0</v>
      </c>
    </row>
    <row r="2022" spans="12:16" ht="15" hidden="1" customHeight="1">
      <c r="L2022" s="30" t="str">
        <f t="shared" si="167"/>
        <v>-</v>
      </c>
      <c r="M2022" s="31">
        <f t="shared" si="168"/>
        <v>0</v>
      </c>
      <c r="N2022" s="31">
        <f t="shared" si="169"/>
        <v>0</v>
      </c>
      <c r="O2022" s="31">
        <f t="shared" si="170"/>
        <v>0</v>
      </c>
      <c r="P2022" s="31">
        <f t="shared" si="171"/>
        <v>0</v>
      </c>
    </row>
    <row r="2023" spans="12:16" ht="15" hidden="1" customHeight="1">
      <c r="L2023" s="30" t="str">
        <f t="shared" si="167"/>
        <v>-</v>
      </c>
      <c r="M2023" s="31">
        <f t="shared" si="168"/>
        <v>0</v>
      </c>
      <c r="N2023" s="31">
        <f t="shared" si="169"/>
        <v>0</v>
      </c>
      <c r="O2023" s="31">
        <f t="shared" si="170"/>
        <v>0</v>
      </c>
      <c r="P2023" s="31">
        <f t="shared" si="171"/>
        <v>0</v>
      </c>
    </row>
    <row r="2024" spans="12:16" ht="15" hidden="1" customHeight="1">
      <c r="L2024" s="30" t="str">
        <f t="shared" si="167"/>
        <v>-</v>
      </c>
      <c r="M2024" s="31">
        <f t="shared" si="168"/>
        <v>0</v>
      </c>
      <c r="N2024" s="31">
        <f t="shared" si="169"/>
        <v>0</v>
      </c>
      <c r="O2024" s="31">
        <f t="shared" si="170"/>
        <v>0</v>
      </c>
      <c r="P2024" s="31">
        <f t="shared" si="171"/>
        <v>0</v>
      </c>
    </row>
    <row r="2025" spans="12:16" ht="15" hidden="1" customHeight="1">
      <c r="L2025" s="30" t="str">
        <f t="shared" si="167"/>
        <v>-</v>
      </c>
      <c r="M2025" s="31">
        <f t="shared" si="168"/>
        <v>0</v>
      </c>
      <c r="N2025" s="31">
        <f t="shared" si="169"/>
        <v>0</v>
      </c>
      <c r="O2025" s="31">
        <f t="shared" si="170"/>
        <v>0</v>
      </c>
      <c r="P2025" s="31">
        <f t="shared" si="171"/>
        <v>0</v>
      </c>
    </row>
    <row r="2026" spans="12:16" ht="15" hidden="1" customHeight="1">
      <c r="L2026" s="30" t="str">
        <f t="shared" si="167"/>
        <v>-</v>
      </c>
      <c r="M2026" s="31">
        <f t="shared" si="168"/>
        <v>0</v>
      </c>
      <c r="N2026" s="31">
        <f t="shared" si="169"/>
        <v>0</v>
      </c>
      <c r="O2026" s="31">
        <f t="shared" si="170"/>
        <v>0</v>
      </c>
      <c r="P2026" s="31">
        <f t="shared" si="171"/>
        <v>0</v>
      </c>
    </row>
    <row r="2027" spans="12:16" ht="15" hidden="1" customHeight="1">
      <c r="L2027" s="30" t="str">
        <f t="shared" si="167"/>
        <v>-</v>
      </c>
      <c r="M2027" s="31">
        <f t="shared" si="168"/>
        <v>0</v>
      </c>
      <c r="N2027" s="31">
        <f t="shared" si="169"/>
        <v>0</v>
      </c>
      <c r="O2027" s="31">
        <f t="shared" si="170"/>
        <v>0</v>
      </c>
      <c r="P2027" s="31">
        <f t="shared" si="171"/>
        <v>0</v>
      </c>
    </row>
    <row r="2028" spans="12:16" ht="15" hidden="1" customHeight="1">
      <c r="L2028" s="30" t="str">
        <f t="shared" si="167"/>
        <v>-</v>
      </c>
      <c r="M2028" s="31">
        <f t="shared" si="168"/>
        <v>0</v>
      </c>
      <c r="N2028" s="31">
        <f t="shared" si="169"/>
        <v>0</v>
      </c>
      <c r="O2028" s="31">
        <f t="shared" si="170"/>
        <v>0</v>
      </c>
      <c r="P2028" s="31">
        <f t="shared" si="171"/>
        <v>0</v>
      </c>
    </row>
    <row r="2029" spans="12:16" ht="15" hidden="1" customHeight="1">
      <c r="L2029" s="30" t="str">
        <f t="shared" si="167"/>
        <v>-</v>
      </c>
      <c r="M2029" s="31">
        <f t="shared" si="168"/>
        <v>0</v>
      </c>
      <c r="N2029" s="31">
        <f t="shared" si="169"/>
        <v>0</v>
      </c>
      <c r="O2029" s="31">
        <f t="shared" si="170"/>
        <v>0</v>
      </c>
      <c r="P2029" s="31">
        <f t="shared" si="171"/>
        <v>0</v>
      </c>
    </row>
    <row r="2030" spans="12:16" ht="15" hidden="1" customHeight="1">
      <c r="L2030" s="30" t="str">
        <f t="shared" si="167"/>
        <v>-</v>
      </c>
      <c r="M2030" s="31">
        <f t="shared" si="168"/>
        <v>0</v>
      </c>
      <c r="N2030" s="31">
        <f t="shared" si="169"/>
        <v>0</v>
      </c>
      <c r="O2030" s="31">
        <f t="shared" si="170"/>
        <v>0</v>
      </c>
      <c r="P2030" s="31">
        <f t="shared" si="171"/>
        <v>0</v>
      </c>
    </row>
    <row r="2031" spans="12:16" ht="15" hidden="1" customHeight="1">
      <c r="L2031" s="30" t="str">
        <f t="shared" si="167"/>
        <v>-</v>
      </c>
      <c r="M2031" s="31">
        <f t="shared" si="168"/>
        <v>0</v>
      </c>
      <c r="N2031" s="31">
        <f t="shared" si="169"/>
        <v>0</v>
      </c>
      <c r="O2031" s="31">
        <f t="shared" si="170"/>
        <v>0</v>
      </c>
      <c r="P2031" s="31">
        <f t="shared" si="171"/>
        <v>0</v>
      </c>
    </row>
    <row r="2032" spans="12:16" ht="15" hidden="1" customHeight="1">
      <c r="L2032" s="30" t="str">
        <f t="shared" si="167"/>
        <v>-</v>
      </c>
      <c r="M2032" s="31">
        <f t="shared" si="168"/>
        <v>0</v>
      </c>
      <c r="N2032" s="31">
        <f t="shared" si="169"/>
        <v>0</v>
      </c>
      <c r="O2032" s="31">
        <f t="shared" si="170"/>
        <v>0</v>
      </c>
      <c r="P2032" s="31">
        <f t="shared" si="171"/>
        <v>0</v>
      </c>
    </row>
    <row r="2033" spans="12:16" ht="15" hidden="1" customHeight="1">
      <c r="L2033" s="30" t="str">
        <f t="shared" si="167"/>
        <v>-</v>
      </c>
      <c r="M2033" s="31">
        <f t="shared" si="168"/>
        <v>0</v>
      </c>
      <c r="N2033" s="31">
        <f t="shared" si="169"/>
        <v>0</v>
      </c>
      <c r="O2033" s="31">
        <f t="shared" si="170"/>
        <v>0</v>
      </c>
      <c r="P2033" s="31">
        <f t="shared" si="171"/>
        <v>0</v>
      </c>
    </row>
    <row r="2034" spans="12:16" ht="15" hidden="1" customHeight="1">
      <c r="L2034" s="30" t="str">
        <f t="shared" si="167"/>
        <v>-</v>
      </c>
      <c r="M2034" s="31">
        <f t="shared" si="168"/>
        <v>0</v>
      </c>
      <c r="N2034" s="31">
        <f t="shared" si="169"/>
        <v>0</v>
      </c>
      <c r="O2034" s="31">
        <f t="shared" si="170"/>
        <v>0</v>
      </c>
      <c r="P2034" s="31">
        <f t="shared" si="171"/>
        <v>0</v>
      </c>
    </row>
    <row r="2035" spans="12:16" ht="15" hidden="1" customHeight="1">
      <c r="L2035" s="30" t="str">
        <f t="shared" si="167"/>
        <v>-</v>
      </c>
      <c r="M2035" s="31">
        <f t="shared" si="168"/>
        <v>0</v>
      </c>
      <c r="N2035" s="31">
        <f t="shared" si="169"/>
        <v>0</v>
      </c>
      <c r="O2035" s="31">
        <f t="shared" si="170"/>
        <v>0</v>
      </c>
      <c r="P2035" s="31">
        <f t="shared" si="171"/>
        <v>0</v>
      </c>
    </row>
    <row r="2036" spans="12:16" ht="15" hidden="1" customHeight="1">
      <c r="L2036" s="30" t="str">
        <f t="shared" si="167"/>
        <v>-</v>
      </c>
      <c r="M2036" s="31">
        <f t="shared" si="168"/>
        <v>0</v>
      </c>
      <c r="N2036" s="31">
        <f t="shared" si="169"/>
        <v>0</v>
      </c>
      <c r="O2036" s="31">
        <f t="shared" si="170"/>
        <v>0</v>
      </c>
      <c r="P2036" s="31">
        <f t="shared" si="171"/>
        <v>0</v>
      </c>
    </row>
    <row r="2037" spans="12:16" ht="15" hidden="1" customHeight="1">
      <c r="L2037" s="30" t="str">
        <f t="shared" si="167"/>
        <v>-</v>
      </c>
      <c r="M2037" s="31">
        <f t="shared" si="168"/>
        <v>0</v>
      </c>
      <c r="N2037" s="31">
        <f t="shared" si="169"/>
        <v>0</v>
      </c>
      <c r="O2037" s="31">
        <f t="shared" si="170"/>
        <v>0</v>
      </c>
      <c r="P2037" s="31">
        <f t="shared" si="171"/>
        <v>0</v>
      </c>
    </row>
    <row r="2038" spans="12:16" ht="15" hidden="1" customHeight="1">
      <c r="L2038" s="30" t="str">
        <f t="shared" si="167"/>
        <v>-</v>
      </c>
      <c r="M2038" s="31">
        <f t="shared" si="168"/>
        <v>0</v>
      </c>
      <c r="N2038" s="31">
        <f t="shared" si="169"/>
        <v>0</v>
      </c>
      <c r="O2038" s="31">
        <f t="shared" si="170"/>
        <v>0</v>
      </c>
      <c r="P2038" s="31">
        <f t="shared" si="171"/>
        <v>0</v>
      </c>
    </row>
    <row r="2039" spans="12:16" ht="15" hidden="1" customHeight="1">
      <c r="L2039" s="30" t="str">
        <f t="shared" si="167"/>
        <v>-</v>
      </c>
      <c r="M2039" s="31">
        <f t="shared" si="168"/>
        <v>0</v>
      </c>
      <c r="N2039" s="31">
        <f t="shared" si="169"/>
        <v>0</v>
      </c>
      <c r="O2039" s="31">
        <f t="shared" si="170"/>
        <v>0</v>
      </c>
      <c r="P2039" s="31">
        <f t="shared" si="171"/>
        <v>0</v>
      </c>
    </row>
    <row r="2040" spans="12:16" ht="15" hidden="1" customHeight="1">
      <c r="L2040" s="30" t="str">
        <f t="shared" si="167"/>
        <v>-</v>
      </c>
      <c r="M2040" s="31">
        <f t="shared" si="168"/>
        <v>0</v>
      </c>
      <c r="N2040" s="31">
        <f t="shared" si="169"/>
        <v>0</v>
      </c>
      <c r="O2040" s="31">
        <f t="shared" si="170"/>
        <v>0</v>
      </c>
      <c r="P2040" s="31">
        <f t="shared" si="171"/>
        <v>0</v>
      </c>
    </row>
    <row r="2041" spans="12:16" ht="15" hidden="1" customHeight="1">
      <c r="L2041" s="30" t="str">
        <f t="shared" si="167"/>
        <v>-</v>
      </c>
      <c r="M2041" s="31">
        <f t="shared" si="168"/>
        <v>0</v>
      </c>
      <c r="N2041" s="31">
        <f t="shared" si="169"/>
        <v>0</v>
      </c>
      <c r="O2041" s="31">
        <f t="shared" si="170"/>
        <v>0</v>
      </c>
      <c r="P2041" s="31">
        <f t="shared" si="171"/>
        <v>0</v>
      </c>
    </row>
    <row r="2042" spans="12:16" ht="15" hidden="1" customHeight="1">
      <c r="L2042" s="30" t="str">
        <f t="shared" si="167"/>
        <v>-</v>
      </c>
      <c r="M2042" s="31">
        <f t="shared" si="168"/>
        <v>0</v>
      </c>
      <c r="N2042" s="31">
        <f t="shared" si="169"/>
        <v>0</v>
      </c>
      <c r="O2042" s="31">
        <f t="shared" si="170"/>
        <v>0</v>
      </c>
      <c r="P2042" s="31">
        <f t="shared" si="171"/>
        <v>0</v>
      </c>
    </row>
    <row r="2043" spans="12:16" ht="15" hidden="1" customHeight="1">
      <c r="L2043" s="30" t="str">
        <f t="shared" si="167"/>
        <v>-</v>
      </c>
      <c r="M2043" s="31">
        <f t="shared" si="168"/>
        <v>0</v>
      </c>
      <c r="N2043" s="31">
        <f t="shared" si="169"/>
        <v>0</v>
      </c>
      <c r="O2043" s="31">
        <f t="shared" si="170"/>
        <v>0</v>
      </c>
      <c r="P2043" s="31">
        <f t="shared" si="171"/>
        <v>0</v>
      </c>
    </row>
    <row r="2044" spans="12:16" ht="15" hidden="1" customHeight="1">
      <c r="L2044" s="30" t="str">
        <f t="shared" si="167"/>
        <v>-</v>
      </c>
      <c r="M2044" s="31">
        <f t="shared" si="168"/>
        <v>0</v>
      </c>
      <c r="N2044" s="31">
        <f t="shared" si="169"/>
        <v>0</v>
      </c>
      <c r="O2044" s="31">
        <f t="shared" si="170"/>
        <v>0</v>
      </c>
      <c r="P2044" s="31">
        <f t="shared" si="171"/>
        <v>0</v>
      </c>
    </row>
    <row r="2045" spans="12:16" ht="15" hidden="1" customHeight="1">
      <c r="L2045" s="30" t="str">
        <f t="shared" si="167"/>
        <v>-</v>
      </c>
      <c r="M2045" s="31">
        <f t="shared" si="168"/>
        <v>0</v>
      </c>
      <c r="N2045" s="31">
        <f t="shared" si="169"/>
        <v>0</v>
      </c>
      <c r="O2045" s="31">
        <f t="shared" si="170"/>
        <v>0</v>
      </c>
      <c r="P2045" s="31">
        <f t="shared" si="171"/>
        <v>0</v>
      </c>
    </row>
    <row r="2046" spans="12:16" ht="15" hidden="1" customHeight="1">
      <c r="L2046" s="30" t="str">
        <f t="shared" si="167"/>
        <v>-</v>
      </c>
      <c r="M2046" s="31">
        <f t="shared" si="168"/>
        <v>0</v>
      </c>
      <c r="N2046" s="31">
        <f t="shared" si="169"/>
        <v>0</v>
      </c>
      <c r="O2046" s="31">
        <f t="shared" si="170"/>
        <v>0</v>
      </c>
      <c r="P2046" s="31">
        <f t="shared" si="171"/>
        <v>0</v>
      </c>
    </row>
    <row r="2047" spans="12:16" ht="15" hidden="1" customHeight="1">
      <c r="L2047" s="30" t="str">
        <f t="shared" si="167"/>
        <v>-</v>
      </c>
      <c r="M2047" s="31">
        <f t="shared" si="168"/>
        <v>0</v>
      </c>
      <c r="N2047" s="31">
        <f t="shared" si="169"/>
        <v>0</v>
      </c>
      <c r="O2047" s="31">
        <f t="shared" si="170"/>
        <v>0</v>
      </c>
      <c r="P2047" s="31">
        <f t="shared" si="171"/>
        <v>0</v>
      </c>
    </row>
    <row r="2048" spans="12:16" ht="15" hidden="1" customHeight="1">
      <c r="L2048" s="30" t="str">
        <f t="shared" si="167"/>
        <v>-</v>
      </c>
      <c r="M2048" s="31">
        <f t="shared" si="168"/>
        <v>0</v>
      </c>
      <c r="N2048" s="31">
        <f t="shared" si="169"/>
        <v>0</v>
      </c>
      <c r="O2048" s="31">
        <f t="shared" si="170"/>
        <v>0</v>
      </c>
      <c r="P2048" s="31">
        <f t="shared" si="171"/>
        <v>0</v>
      </c>
    </row>
    <row r="2049" spans="12:16" ht="15" hidden="1" customHeight="1">
      <c r="L2049" s="30" t="str">
        <f t="shared" si="167"/>
        <v>-</v>
      </c>
      <c r="M2049" s="31">
        <f t="shared" si="168"/>
        <v>0</v>
      </c>
      <c r="N2049" s="31">
        <f t="shared" si="169"/>
        <v>0</v>
      </c>
      <c r="O2049" s="31">
        <f t="shared" si="170"/>
        <v>0</v>
      </c>
      <c r="P2049" s="31">
        <f t="shared" si="171"/>
        <v>0</v>
      </c>
    </row>
    <row r="2050" spans="12:16" ht="15" hidden="1" customHeight="1">
      <c r="L2050" s="30" t="str">
        <f t="shared" si="167"/>
        <v>-</v>
      </c>
      <c r="M2050" s="31">
        <f t="shared" si="168"/>
        <v>0</v>
      </c>
      <c r="N2050" s="31">
        <f t="shared" si="169"/>
        <v>0</v>
      </c>
      <c r="O2050" s="31">
        <f t="shared" si="170"/>
        <v>0</v>
      </c>
      <c r="P2050" s="31">
        <f t="shared" si="171"/>
        <v>0</v>
      </c>
    </row>
    <row r="2051" spans="12:16" ht="15" hidden="1" customHeight="1">
      <c r="L2051" s="30" t="str">
        <f t="shared" si="167"/>
        <v>-</v>
      </c>
      <c r="M2051" s="31">
        <f t="shared" si="168"/>
        <v>0</v>
      </c>
      <c r="N2051" s="31">
        <f t="shared" si="169"/>
        <v>0</v>
      </c>
      <c r="O2051" s="31">
        <f t="shared" si="170"/>
        <v>0</v>
      </c>
      <c r="P2051" s="31">
        <f t="shared" si="171"/>
        <v>0</v>
      </c>
    </row>
    <row r="2052" spans="12:16" ht="15" hidden="1" customHeight="1">
      <c r="L2052" s="30" t="str">
        <f t="shared" si="167"/>
        <v>-</v>
      </c>
      <c r="M2052" s="31">
        <f t="shared" si="168"/>
        <v>0</v>
      </c>
      <c r="N2052" s="31">
        <f t="shared" si="169"/>
        <v>0</v>
      </c>
      <c r="O2052" s="31">
        <f t="shared" si="170"/>
        <v>0</v>
      </c>
      <c r="P2052" s="31">
        <f t="shared" si="171"/>
        <v>0</v>
      </c>
    </row>
    <row r="2053" spans="12:16" ht="15" hidden="1" customHeight="1">
      <c r="L2053" s="30" t="str">
        <f t="shared" si="167"/>
        <v>-</v>
      </c>
      <c r="M2053" s="31">
        <f t="shared" si="168"/>
        <v>0</v>
      </c>
      <c r="N2053" s="31">
        <f t="shared" si="169"/>
        <v>0</v>
      </c>
      <c r="O2053" s="31">
        <f t="shared" si="170"/>
        <v>0</v>
      </c>
      <c r="P2053" s="31">
        <f t="shared" si="171"/>
        <v>0</v>
      </c>
    </row>
    <row r="2054" spans="12:16" ht="15" hidden="1" customHeight="1">
      <c r="L2054" s="30" t="str">
        <f t="shared" si="167"/>
        <v>-</v>
      </c>
      <c r="M2054" s="31">
        <f t="shared" si="168"/>
        <v>0</v>
      </c>
      <c r="N2054" s="31">
        <f t="shared" si="169"/>
        <v>0</v>
      </c>
      <c r="O2054" s="31">
        <f t="shared" si="170"/>
        <v>0</v>
      </c>
      <c r="P2054" s="31">
        <f t="shared" si="171"/>
        <v>0</v>
      </c>
    </row>
    <row r="2055" spans="12:16" ht="15" hidden="1" customHeight="1">
      <c r="L2055" s="30" t="str">
        <f t="shared" si="167"/>
        <v>-</v>
      </c>
      <c r="M2055" s="31">
        <f t="shared" si="168"/>
        <v>0</v>
      </c>
      <c r="N2055" s="31">
        <f t="shared" si="169"/>
        <v>0</v>
      </c>
      <c r="O2055" s="31">
        <f t="shared" si="170"/>
        <v>0</v>
      </c>
      <c r="P2055" s="31">
        <f t="shared" si="171"/>
        <v>0</v>
      </c>
    </row>
    <row r="2056" spans="12:16" ht="15" hidden="1" customHeight="1">
      <c r="L2056" s="30" t="str">
        <f t="shared" si="167"/>
        <v>-</v>
      </c>
      <c r="M2056" s="31">
        <f t="shared" si="168"/>
        <v>0</v>
      </c>
      <c r="N2056" s="31">
        <f t="shared" si="169"/>
        <v>0</v>
      </c>
      <c r="O2056" s="31">
        <f t="shared" si="170"/>
        <v>0</v>
      </c>
      <c r="P2056" s="31">
        <f t="shared" si="171"/>
        <v>0</v>
      </c>
    </row>
    <row r="2057" spans="12:16" ht="15" hidden="1" customHeight="1">
      <c r="L2057" s="30" t="str">
        <f t="shared" si="167"/>
        <v>-</v>
      </c>
      <c r="M2057" s="31">
        <f t="shared" si="168"/>
        <v>0</v>
      </c>
      <c r="N2057" s="31">
        <f t="shared" si="169"/>
        <v>0</v>
      </c>
      <c r="O2057" s="31">
        <f t="shared" si="170"/>
        <v>0</v>
      </c>
      <c r="P2057" s="31">
        <f t="shared" si="171"/>
        <v>0</v>
      </c>
    </row>
    <row r="2058" spans="12:16" ht="15" hidden="1" customHeight="1">
      <c r="L2058" s="30" t="str">
        <f t="shared" si="167"/>
        <v>-</v>
      </c>
      <c r="M2058" s="31">
        <f t="shared" si="168"/>
        <v>0</v>
      </c>
      <c r="N2058" s="31">
        <f t="shared" si="169"/>
        <v>0</v>
      </c>
      <c r="O2058" s="31">
        <f t="shared" si="170"/>
        <v>0</v>
      </c>
      <c r="P2058" s="31">
        <f t="shared" si="171"/>
        <v>0</v>
      </c>
    </row>
    <row r="2059" spans="12:16" ht="15" hidden="1" customHeight="1">
      <c r="L2059" s="30" t="str">
        <f t="shared" si="167"/>
        <v>-</v>
      </c>
      <c r="M2059" s="31">
        <f t="shared" si="168"/>
        <v>0</v>
      </c>
      <c r="N2059" s="31">
        <f t="shared" si="169"/>
        <v>0</v>
      </c>
      <c r="O2059" s="31">
        <f t="shared" si="170"/>
        <v>0</v>
      </c>
      <c r="P2059" s="31">
        <f t="shared" si="171"/>
        <v>0</v>
      </c>
    </row>
    <row r="2060" spans="12:16" ht="15" hidden="1" customHeight="1">
      <c r="L2060" s="30" t="str">
        <f t="shared" si="167"/>
        <v>-</v>
      </c>
      <c r="M2060" s="31">
        <f t="shared" si="168"/>
        <v>0</v>
      </c>
      <c r="N2060" s="31">
        <f t="shared" si="169"/>
        <v>0</v>
      </c>
      <c r="O2060" s="31">
        <f t="shared" si="170"/>
        <v>0</v>
      </c>
      <c r="P2060" s="31">
        <f t="shared" si="171"/>
        <v>0</v>
      </c>
    </row>
    <row r="2061" spans="12:16" ht="15" hidden="1" customHeight="1">
      <c r="L2061" s="30" t="str">
        <f t="shared" si="167"/>
        <v>-</v>
      </c>
      <c r="M2061" s="31">
        <f t="shared" si="168"/>
        <v>0</v>
      </c>
      <c r="N2061" s="31">
        <f t="shared" si="169"/>
        <v>0</v>
      </c>
      <c r="O2061" s="31">
        <f t="shared" si="170"/>
        <v>0</v>
      </c>
      <c r="P2061" s="31">
        <f t="shared" si="171"/>
        <v>0</v>
      </c>
    </row>
    <row r="2062" spans="12:16" ht="15" hidden="1" customHeight="1">
      <c r="L2062" s="30" t="str">
        <f t="shared" si="167"/>
        <v>-</v>
      </c>
      <c r="M2062" s="31">
        <f t="shared" si="168"/>
        <v>0</v>
      </c>
      <c r="N2062" s="31">
        <f t="shared" si="169"/>
        <v>0</v>
      </c>
      <c r="O2062" s="31">
        <f t="shared" si="170"/>
        <v>0</v>
      </c>
      <c r="P2062" s="31">
        <f t="shared" si="171"/>
        <v>0</v>
      </c>
    </row>
    <row r="2063" spans="12:16" ht="15" hidden="1" customHeight="1">
      <c r="L2063" s="30" t="str">
        <f t="shared" si="167"/>
        <v>-</v>
      </c>
      <c r="M2063" s="31">
        <f t="shared" si="168"/>
        <v>0</v>
      </c>
      <c r="N2063" s="31">
        <f t="shared" si="169"/>
        <v>0</v>
      </c>
      <c r="O2063" s="31">
        <f t="shared" si="170"/>
        <v>0</v>
      </c>
      <c r="P2063" s="31">
        <f t="shared" si="171"/>
        <v>0</v>
      </c>
    </row>
    <row r="2064" spans="12:16" ht="15" hidden="1" customHeight="1">
      <c r="L2064" s="30" t="str">
        <f t="shared" si="167"/>
        <v>-</v>
      </c>
      <c r="M2064" s="31">
        <f t="shared" si="168"/>
        <v>0</v>
      </c>
      <c r="N2064" s="31">
        <f t="shared" si="169"/>
        <v>0</v>
      </c>
      <c r="O2064" s="31">
        <f t="shared" si="170"/>
        <v>0</v>
      </c>
      <c r="P2064" s="31">
        <f t="shared" si="171"/>
        <v>0</v>
      </c>
    </row>
    <row r="2065" spans="12:16" ht="15" hidden="1" customHeight="1">
      <c r="L2065" s="30" t="str">
        <f t="shared" si="167"/>
        <v>-</v>
      </c>
      <c r="M2065" s="31">
        <f t="shared" si="168"/>
        <v>0</v>
      </c>
      <c r="N2065" s="31">
        <f t="shared" si="169"/>
        <v>0</v>
      </c>
      <c r="O2065" s="31">
        <f t="shared" si="170"/>
        <v>0</v>
      </c>
      <c r="P2065" s="31">
        <f t="shared" si="171"/>
        <v>0</v>
      </c>
    </row>
    <row r="2066" spans="12:16" ht="15" hidden="1" customHeight="1">
      <c r="L2066" s="30" t="str">
        <f t="shared" si="167"/>
        <v>-</v>
      </c>
      <c r="M2066" s="31">
        <f t="shared" si="168"/>
        <v>0</v>
      </c>
      <c r="N2066" s="31">
        <f t="shared" si="169"/>
        <v>0</v>
      </c>
      <c r="O2066" s="31">
        <f t="shared" si="170"/>
        <v>0</v>
      </c>
      <c r="P2066" s="31">
        <f t="shared" si="171"/>
        <v>0</v>
      </c>
    </row>
    <row r="2067" spans="12:16" ht="15" hidden="1" customHeight="1">
      <c r="L2067" s="30" t="str">
        <f t="shared" si="167"/>
        <v>-</v>
      </c>
      <c r="M2067" s="31">
        <f t="shared" si="168"/>
        <v>0</v>
      </c>
      <c r="N2067" s="31">
        <f t="shared" si="169"/>
        <v>0</v>
      </c>
      <c r="O2067" s="31">
        <f t="shared" si="170"/>
        <v>0</v>
      </c>
      <c r="P2067" s="31">
        <f t="shared" si="171"/>
        <v>0</v>
      </c>
    </row>
    <row r="2068" spans="12:16" ht="15" hidden="1" customHeight="1">
      <c r="L2068" s="30" t="str">
        <f t="shared" si="167"/>
        <v>-</v>
      </c>
      <c r="M2068" s="31">
        <f t="shared" si="168"/>
        <v>0</v>
      </c>
      <c r="N2068" s="31">
        <f t="shared" si="169"/>
        <v>0</v>
      </c>
      <c r="O2068" s="31">
        <f t="shared" si="170"/>
        <v>0</v>
      </c>
      <c r="P2068" s="31">
        <f t="shared" si="171"/>
        <v>0</v>
      </c>
    </row>
    <row r="2069" spans="12:16" ht="15" hidden="1" customHeight="1">
      <c r="L2069" s="30" t="str">
        <f t="shared" si="167"/>
        <v>-</v>
      </c>
      <c r="M2069" s="31">
        <f t="shared" si="168"/>
        <v>0</v>
      </c>
      <c r="N2069" s="31">
        <f t="shared" si="169"/>
        <v>0</v>
      </c>
      <c r="O2069" s="31">
        <f t="shared" si="170"/>
        <v>0</v>
      </c>
      <c r="P2069" s="31">
        <f t="shared" si="171"/>
        <v>0</v>
      </c>
    </row>
    <row r="2070" spans="12:16" ht="15" hidden="1" customHeight="1">
      <c r="L2070" s="30" t="str">
        <f t="shared" si="167"/>
        <v>-</v>
      </c>
      <c r="M2070" s="31">
        <f t="shared" si="168"/>
        <v>0</v>
      </c>
      <c r="N2070" s="31">
        <f t="shared" si="169"/>
        <v>0</v>
      </c>
      <c r="O2070" s="31">
        <f t="shared" si="170"/>
        <v>0</v>
      </c>
      <c r="P2070" s="31">
        <f t="shared" si="171"/>
        <v>0</v>
      </c>
    </row>
    <row r="2071" spans="12:16" ht="15" hidden="1" customHeight="1">
      <c r="L2071" s="30" t="str">
        <f t="shared" si="167"/>
        <v>-</v>
      </c>
      <c r="M2071" s="31">
        <f t="shared" si="168"/>
        <v>0</v>
      </c>
      <c r="N2071" s="31">
        <f t="shared" si="169"/>
        <v>0</v>
      </c>
      <c r="O2071" s="31">
        <f t="shared" si="170"/>
        <v>0</v>
      </c>
      <c r="P2071" s="31">
        <f t="shared" si="171"/>
        <v>0</v>
      </c>
    </row>
    <row r="2072" spans="12:16" ht="15" hidden="1" customHeight="1">
      <c r="L2072" s="30" t="str">
        <f t="shared" ref="L2072:L2135" si="172">IFERROR(IF(MAX(L2071+1,Дата_получения_Займа+1)&gt;Дата_погашения_Займа,"-",MAX(L2071+1,Дата_получения_Займа+1)),"-")</f>
        <v>-</v>
      </c>
      <c r="M2072" s="31">
        <f t="shared" ref="M2072:M2135" si="173">IFERROR(VLOOKUP(L2072,$B$24:$E$52,4,FALSE),0)</f>
        <v>0</v>
      </c>
      <c r="N2072" s="31">
        <f t="shared" ref="N2072:N2135" si="174">IF(ISNUMBER(N2071),N2071-M2072,$E$13)</f>
        <v>0</v>
      </c>
      <c r="O2072" s="31">
        <f t="shared" ref="O2072:O2135" si="175">IFERROR(IF(ISNUMBER(N2071),N2071,$E$13)*IF(L2072&gt;=$J$14,$E$18,$E$17)/IF(MOD(YEAR(L2072),4),365,366)*IF(ISBLANK(L2071),L2072-$E$15,L2072-L2071),0)</f>
        <v>0</v>
      </c>
      <c r="P2072" s="31">
        <f t="shared" ref="P2072:P2135" si="176">IFERROR(IF(ISNUMBER(N2071),N2071,$E$13)*3%/IF(MOD(YEAR(L2072),4),365,366)*IF(ISBLANK(L2071),(L2072-$E$15),L2072-L2071),0)</f>
        <v>0</v>
      </c>
    </row>
    <row r="2073" spans="12:16" ht="15" hidden="1" customHeight="1">
      <c r="L2073" s="30" t="str">
        <f t="shared" si="172"/>
        <v>-</v>
      </c>
      <c r="M2073" s="31">
        <f t="shared" si="173"/>
        <v>0</v>
      </c>
      <c r="N2073" s="31">
        <f t="shared" si="174"/>
        <v>0</v>
      </c>
      <c r="O2073" s="31">
        <f t="shared" si="175"/>
        <v>0</v>
      </c>
      <c r="P2073" s="31">
        <f t="shared" si="176"/>
        <v>0</v>
      </c>
    </row>
    <row r="2074" spans="12:16" ht="15" hidden="1" customHeight="1">
      <c r="L2074" s="30" t="str">
        <f t="shared" si="172"/>
        <v>-</v>
      </c>
      <c r="M2074" s="31">
        <f t="shared" si="173"/>
        <v>0</v>
      </c>
      <c r="N2074" s="31">
        <f t="shared" si="174"/>
        <v>0</v>
      </c>
      <c r="O2074" s="31">
        <f t="shared" si="175"/>
        <v>0</v>
      </c>
      <c r="P2074" s="31">
        <f t="shared" si="176"/>
        <v>0</v>
      </c>
    </row>
    <row r="2075" spans="12:16" ht="15" hidden="1" customHeight="1">
      <c r="L2075" s="30" t="str">
        <f t="shared" si="172"/>
        <v>-</v>
      </c>
      <c r="M2075" s="31">
        <f t="shared" si="173"/>
        <v>0</v>
      </c>
      <c r="N2075" s="31">
        <f t="shared" si="174"/>
        <v>0</v>
      </c>
      <c r="O2075" s="31">
        <f t="shared" si="175"/>
        <v>0</v>
      </c>
      <c r="P2075" s="31">
        <f t="shared" si="176"/>
        <v>0</v>
      </c>
    </row>
    <row r="2076" spans="12:16" ht="15" hidden="1" customHeight="1">
      <c r="L2076" s="30" t="str">
        <f t="shared" si="172"/>
        <v>-</v>
      </c>
      <c r="M2076" s="31">
        <f t="shared" si="173"/>
        <v>0</v>
      </c>
      <c r="N2076" s="31">
        <f t="shared" si="174"/>
        <v>0</v>
      </c>
      <c r="O2076" s="31">
        <f t="shared" si="175"/>
        <v>0</v>
      </c>
      <c r="P2076" s="31">
        <f t="shared" si="176"/>
        <v>0</v>
      </c>
    </row>
    <row r="2077" spans="12:16" ht="15" hidden="1" customHeight="1">
      <c r="L2077" s="30" t="str">
        <f t="shared" si="172"/>
        <v>-</v>
      </c>
      <c r="M2077" s="31">
        <f t="shared" si="173"/>
        <v>0</v>
      </c>
      <c r="N2077" s="31">
        <f t="shared" si="174"/>
        <v>0</v>
      </c>
      <c r="O2077" s="31">
        <f t="shared" si="175"/>
        <v>0</v>
      </c>
      <c r="P2077" s="31">
        <f t="shared" si="176"/>
        <v>0</v>
      </c>
    </row>
    <row r="2078" spans="12:16" ht="15" hidden="1" customHeight="1">
      <c r="L2078" s="30" t="str">
        <f t="shared" si="172"/>
        <v>-</v>
      </c>
      <c r="M2078" s="31">
        <f t="shared" si="173"/>
        <v>0</v>
      </c>
      <c r="N2078" s="31">
        <f t="shared" si="174"/>
        <v>0</v>
      </c>
      <c r="O2078" s="31">
        <f t="shared" si="175"/>
        <v>0</v>
      </c>
      <c r="P2078" s="31">
        <f t="shared" si="176"/>
        <v>0</v>
      </c>
    </row>
    <row r="2079" spans="12:16" ht="15" hidden="1" customHeight="1">
      <c r="L2079" s="30" t="str">
        <f t="shared" si="172"/>
        <v>-</v>
      </c>
      <c r="M2079" s="31">
        <f t="shared" si="173"/>
        <v>0</v>
      </c>
      <c r="N2079" s="31">
        <f t="shared" si="174"/>
        <v>0</v>
      </c>
      <c r="O2079" s="31">
        <f t="shared" si="175"/>
        <v>0</v>
      </c>
      <c r="P2079" s="31">
        <f t="shared" si="176"/>
        <v>0</v>
      </c>
    </row>
    <row r="2080" spans="12:16" ht="15" hidden="1" customHeight="1">
      <c r="L2080" s="30" t="str">
        <f t="shared" si="172"/>
        <v>-</v>
      </c>
      <c r="M2080" s="31">
        <f t="shared" si="173"/>
        <v>0</v>
      </c>
      <c r="N2080" s="31">
        <f t="shared" si="174"/>
        <v>0</v>
      </c>
      <c r="O2080" s="31">
        <f t="shared" si="175"/>
        <v>0</v>
      </c>
      <c r="P2080" s="31">
        <f t="shared" si="176"/>
        <v>0</v>
      </c>
    </row>
    <row r="2081" spans="12:16" ht="15" hidden="1" customHeight="1">
      <c r="L2081" s="30" t="str">
        <f t="shared" si="172"/>
        <v>-</v>
      </c>
      <c r="M2081" s="31">
        <f t="shared" si="173"/>
        <v>0</v>
      </c>
      <c r="N2081" s="31">
        <f t="shared" si="174"/>
        <v>0</v>
      </c>
      <c r="O2081" s="31">
        <f t="shared" si="175"/>
        <v>0</v>
      </c>
      <c r="P2081" s="31">
        <f t="shared" si="176"/>
        <v>0</v>
      </c>
    </row>
    <row r="2082" spans="12:16" ht="15" hidden="1" customHeight="1">
      <c r="L2082" s="30" t="str">
        <f t="shared" si="172"/>
        <v>-</v>
      </c>
      <c r="M2082" s="31">
        <f t="shared" si="173"/>
        <v>0</v>
      </c>
      <c r="N2082" s="31">
        <f t="shared" si="174"/>
        <v>0</v>
      </c>
      <c r="O2082" s="31">
        <f t="shared" si="175"/>
        <v>0</v>
      </c>
      <c r="P2082" s="31">
        <f t="shared" si="176"/>
        <v>0</v>
      </c>
    </row>
    <row r="2083" spans="12:16" ht="15" hidden="1" customHeight="1">
      <c r="L2083" s="30" t="str">
        <f t="shared" si="172"/>
        <v>-</v>
      </c>
      <c r="M2083" s="31">
        <f t="shared" si="173"/>
        <v>0</v>
      </c>
      <c r="N2083" s="31">
        <f t="shared" si="174"/>
        <v>0</v>
      </c>
      <c r="O2083" s="31">
        <f t="shared" si="175"/>
        <v>0</v>
      </c>
      <c r="P2083" s="31">
        <f t="shared" si="176"/>
        <v>0</v>
      </c>
    </row>
    <row r="2084" spans="12:16" ht="15" hidden="1" customHeight="1">
      <c r="L2084" s="30" t="str">
        <f t="shared" si="172"/>
        <v>-</v>
      </c>
      <c r="M2084" s="31">
        <f t="shared" si="173"/>
        <v>0</v>
      </c>
      <c r="N2084" s="31">
        <f t="shared" si="174"/>
        <v>0</v>
      </c>
      <c r="O2084" s="31">
        <f t="shared" si="175"/>
        <v>0</v>
      </c>
      <c r="P2084" s="31">
        <f t="shared" si="176"/>
        <v>0</v>
      </c>
    </row>
    <row r="2085" spans="12:16" ht="15" hidden="1" customHeight="1">
      <c r="L2085" s="30" t="str">
        <f t="shared" si="172"/>
        <v>-</v>
      </c>
      <c r="M2085" s="31">
        <f t="shared" si="173"/>
        <v>0</v>
      </c>
      <c r="N2085" s="31">
        <f t="shared" si="174"/>
        <v>0</v>
      </c>
      <c r="O2085" s="31">
        <f t="shared" si="175"/>
        <v>0</v>
      </c>
      <c r="P2085" s="31">
        <f t="shared" si="176"/>
        <v>0</v>
      </c>
    </row>
    <row r="2086" spans="12:16" ht="15" hidden="1" customHeight="1">
      <c r="L2086" s="30" t="str">
        <f t="shared" si="172"/>
        <v>-</v>
      </c>
      <c r="M2086" s="31">
        <f t="shared" si="173"/>
        <v>0</v>
      </c>
      <c r="N2086" s="31">
        <f t="shared" si="174"/>
        <v>0</v>
      </c>
      <c r="O2086" s="31">
        <f t="shared" si="175"/>
        <v>0</v>
      </c>
      <c r="P2086" s="31">
        <f t="shared" si="176"/>
        <v>0</v>
      </c>
    </row>
    <row r="2087" spans="12:16" ht="15" hidden="1" customHeight="1">
      <c r="L2087" s="30" t="str">
        <f t="shared" si="172"/>
        <v>-</v>
      </c>
      <c r="M2087" s="31">
        <f t="shared" si="173"/>
        <v>0</v>
      </c>
      <c r="N2087" s="31">
        <f t="shared" si="174"/>
        <v>0</v>
      </c>
      <c r="O2087" s="31">
        <f t="shared" si="175"/>
        <v>0</v>
      </c>
      <c r="P2087" s="31">
        <f t="shared" si="176"/>
        <v>0</v>
      </c>
    </row>
    <row r="2088" spans="12:16" ht="15" hidden="1" customHeight="1">
      <c r="L2088" s="30" t="str">
        <f t="shared" si="172"/>
        <v>-</v>
      </c>
      <c r="M2088" s="31">
        <f t="shared" si="173"/>
        <v>0</v>
      </c>
      <c r="N2088" s="31">
        <f t="shared" si="174"/>
        <v>0</v>
      </c>
      <c r="O2088" s="31">
        <f t="shared" si="175"/>
        <v>0</v>
      </c>
      <c r="P2088" s="31">
        <f t="shared" si="176"/>
        <v>0</v>
      </c>
    </row>
    <row r="2089" spans="12:16" ht="15" hidden="1" customHeight="1">
      <c r="L2089" s="30" t="str">
        <f t="shared" si="172"/>
        <v>-</v>
      </c>
      <c r="M2089" s="31">
        <f t="shared" si="173"/>
        <v>0</v>
      </c>
      <c r="N2089" s="31">
        <f t="shared" si="174"/>
        <v>0</v>
      </c>
      <c r="O2089" s="31">
        <f t="shared" si="175"/>
        <v>0</v>
      </c>
      <c r="P2089" s="31">
        <f t="shared" si="176"/>
        <v>0</v>
      </c>
    </row>
    <row r="2090" spans="12:16" ht="15" hidden="1" customHeight="1">
      <c r="L2090" s="30" t="str">
        <f t="shared" si="172"/>
        <v>-</v>
      </c>
      <c r="M2090" s="31">
        <f t="shared" si="173"/>
        <v>0</v>
      </c>
      <c r="N2090" s="31">
        <f t="shared" si="174"/>
        <v>0</v>
      </c>
      <c r="O2090" s="31">
        <f t="shared" si="175"/>
        <v>0</v>
      </c>
      <c r="P2090" s="31">
        <f t="shared" si="176"/>
        <v>0</v>
      </c>
    </row>
    <row r="2091" spans="12:16" ht="15" hidden="1" customHeight="1">
      <c r="L2091" s="30" t="str">
        <f t="shared" si="172"/>
        <v>-</v>
      </c>
      <c r="M2091" s="31">
        <f t="shared" si="173"/>
        <v>0</v>
      </c>
      <c r="N2091" s="31">
        <f t="shared" si="174"/>
        <v>0</v>
      </c>
      <c r="O2091" s="31">
        <f t="shared" si="175"/>
        <v>0</v>
      </c>
      <c r="P2091" s="31">
        <f t="shared" si="176"/>
        <v>0</v>
      </c>
    </row>
    <row r="2092" spans="12:16" ht="15" hidden="1" customHeight="1">
      <c r="L2092" s="30" t="str">
        <f t="shared" si="172"/>
        <v>-</v>
      </c>
      <c r="M2092" s="31">
        <f t="shared" si="173"/>
        <v>0</v>
      </c>
      <c r="N2092" s="31">
        <f t="shared" si="174"/>
        <v>0</v>
      </c>
      <c r="O2092" s="31">
        <f t="shared" si="175"/>
        <v>0</v>
      </c>
      <c r="P2092" s="31">
        <f t="shared" si="176"/>
        <v>0</v>
      </c>
    </row>
    <row r="2093" spans="12:16" ht="15" hidden="1" customHeight="1">
      <c r="L2093" s="30" t="str">
        <f t="shared" si="172"/>
        <v>-</v>
      </c>
      <c r="M2093" s="31">
        <f t="shared" si="173"/>
        <v>0</v>
      </c>
      <c r="N2093" s="31">
        <f t="shared" si="174"/>
        <v>0</v>
      </c>
      <c r="O2093" s="31">
        <f t="shared" si="175"/>
        <v>0</v>
      </c>
      <c r="P2093" s="31">
        <f t="shared" si="176"/>
        <v>0</v>
      </c>
    </row>
    <row r="2094" spans="12:16" ht="15" hidden="1" customHeight="1">
      <c r="L2094" s="30" t="str">
        <f t="shared" si="172"/>
        <v>-</v>
      </c>
      <c r="M2094" s="31">
        <f t="shared" si="173"/>
        <v>0</v>
      </c>
      <c r="N2094" s="31">
        <f t="shared" si="174"/>
        <v>0</v>
      </c>
      <c r="O2094" s="31">
        <f t="shared" si="175"/>
        <v>0</v>
      </c>
      <c r="P2094" s="31">
        <f t="shared" si="176"/>
        <v>0</v>
      </c>
    </row>
    <row r="2095" spans="12:16" ht="15" hidden="1" customHeight="1">
      <c r="L2095" s="30" t="str">
        <f t="shared" si="172"/>
        <v>-</v>
      </c>
      <c r="M2095" s="31">
        <f t="shared" si="173"/>
        <v>0</v>
      </c>
      <c r="N2095" s="31">
        <f t="shared" si="174"/>
        <v>0</v>
      </c>
      <c r="O2095" s="31">
        <f t="shared" si="175"/>
        <v>0</v>
      </c>
      <c r="P2095" s="31">
        <f t="shared" si="176"/>
        <v>0</v>
      </c>
    </row>
    <row r="2096" spans="12:16" ht="15" hidden="1" customHeight="1">
      <c r="L2096" s="30" t="str">
        <f t="shared" si="172"/>
        <v>-</v>
      </c>
      <c r="M2096" s="31">
        <f t="shared" si="173"/>
        <v>0</v>
      </c>
      <c r="N2096" s="31">
        <f t="shared" si="174"/>
        <v>0</v>
      </c>
      <c r="O2096" s="31">
        <f t="shared" si="175"/>
        <v>0</v>
      </c>
      <c r="P2096" s="31">
        <f t="shared" si="176"/>
        <v>0</v>
      </c>
    </row>
    <row r="2097" spans="12:16" ht="15" hidden="1" customHeight="1">
      <c r="L2097" s="30" t="str">
        <f t="shared" si="172"/>
        <v>-</v>
      </c>
      <c r="M2097" s="31">
        <f t="shared" si="173"/>
        <v>0</v>
      </c>
      <c r="N2097" s="31">
        <f t="shared" si="174"/>
        <v>0</v>
      </c>
      <c r="O2097" s="31">
        <f t="shared" si="175"/>
        <v>0</v>
      </c>
      <c r="P2097" s="31">
        <f t="shared" si="176"/>
        <v>0</v>
      </c>
    </row>
    <row r="2098" spans="12:16" ht="15" hidden="1" customHeight="1">
      <c r="L2098" s="30" t="str">
        <f t="shared" si="172"/>
        <v>-</v>
      </c>
      <c r="M2098" s="31">
        <f t="shared" si="173"/>
        <v>0</v>
      </c>
      <c r="N2098" s="31">
        <f t="shared" si="174"/>
        <v>0</v>
      </c>
      <c r="O2098" s="31">
        <f t="shared" si="175"/>
        <v>0</v>
      </c>
      <c r="P2098" s="31">
        <f t="shared" si="176"/>
        <v>0</v>
      </c>
    </row>
    <row r="2099" spans="12:16" ht="15" hidden="1" customHeight="1">
      <c r="L2099" s="30" t="str">
        <f t="shared" si="172"/>
        <v>-</v>
      </c>
      <c r="M2099" s="31">
        <f t="shared" si="173"/>
        <v>0</v>
      </c>
      <c r="N2099" s="31">
        <f t="shared" si="174"/>
        <v>0</v>
      </c>
      <c r="O2099" s="31">
        <f t="shared" si="175"/>
        <v>0</v>
      </c>
      <c r="P2099" s="31">
        <f t="shared" si="176"/>
        <v>0</v>
      </c>
    </row>
    <row r="2100" spans="12:16" ht="15" hidden="1" customHeight="1">
      <c r="L2100" s="30" t="str">
        <f t="shared" si="172"/>
        <v>-</v>
      </c>
      <c r="M2100" s="31">
        <f t="shared" si="173"/>
        <v>0</v>
      </c>
      <c r="N2100" s="31">
        <f t="shared" si="174"/>
        <v>0</v>
      </c>
      <c r="O2100" s="31">
        <f t="shared" si="175"/>
        <v>0</v>
      </c>
      <c r="P2100" s="31">
        <f t="shared" si="176"/>
        <v>0</v>
      </c>
    </row>
    <row r="2101" spans="12:16" ht="15" hidden="1" customHeight="1">
      <c r="L2101" s="30" t="str">
        <f t="shared" si="172"/>
        <v>-</v>
      </c>
      <c r="M2101" s="31">
        <f t="shared" si="173"/>
        <v>0</v>
      </c>
      <c r="N2101" s="31">
        <f t="shared" si="174"/>
        <v>0</v>
      </c>
      <c r="O2101" s="31">
        <f t="shared" si="175"/>
        <v>0</v>
      </c>
      <c r="P2101" s="31">
        <f t="shared" si="176"/>
        <v>0</v>
      </c>
    </row>
    <row r="2102" spans="12:16" ht="15" hidden="1" customHeight="1">
      <c r="L2102" s="30" t="str">
        <f t="shared" si="172"/>
        <v>-</v>
      </c>
      <c r="M2102" s="31">
        <f t="shared" si="173"/>
        <v>0</v>
      </c>
      <c r="N2102" s="31">
        <f t="shared" si="174"/>
        <v>0</v>
      </c>
      <c r="O2102" s="31">
        <f t="shared" si="175"/>
        <v>0</v>
      </c>
      <c r="P2102" s="31">
        <f t="shared" si="176"/>
        <v>0</v>
      </c>
    </row>
    <row r="2103" spans="12:16" ht="15" hidden="1" customHeight="1">
      <c r="L2103" s="30" t="str">
        <f t="shared" si="172"/>
        <v>-</v>
      </c>
      <c r="M2103" s="31">
        <f t="shared" si="173"/>
        <v>0</v>
      </c>
      <c r="N2103" s="31">
        <f t="shared" si="174"/>
        <v>0</v>
      </c>
      <c r="O2103" s="31">
        <f t="shared" si="175"/>
        <v>0</v>
      </c>
      <c r="P2103" s="31">
        <f t="shared" si="176"/>
        <v>0</v>
      </c>
    </row>
    <row r="2104" spans="12:16" ht="15" hidden="1" customHeight="1">
      <c r="L2104" s="30" t="str">
        <f t="shared" si="172"/>
        <v>-</v>
      </c>
      <c r="M2104" s="31">
        <f t="shared" si="173"/>
        <v>0</v>
      </c>
      <c r="N2104" s="31">
        <f t="shared" si="174"/>
        <v>0</v>
      </c>
      <c r="O2104" s="31">
        <f t="shared" si="175"/>
        <v>0</v>
      </c>
      <c r="P2104" s="31">
        <f t="shared" si="176"/>
        <v>0</v>
      </c>
    </row>
    <row r="2105" spans="12:16" ht="15" hidden="1" customHeight="1">
      <c r="L2105" s="30" t="str">
        <f t="shared" si="172"/>
        <v>-</v>
      </c>
      <c r="M2105" s="31">
        <f t="shared" si="173"/>
        <v>0</v>
      </c>
      <c r="N2105" s="31">
        <f t="shared" si="174"/>
        <v>0</v>
      </c>
      <c r="O2105" s="31">
        <f t="shared" si="175"/>
        <v>0</v>
      </c>
      <c r="P2105" s="31">
        <f t="shared" si="176"/>
        <v>0</v>
      </c>
    </row>
    <row r="2106" spans="12:16" ht="15" hidden="1" customHeight="1">
      <c r="L2106" s="30" t="str">
        <f t="shared" si="172"/>
        <v>-</v>
      </c>
      <c r="M2106" s="31">
        <f t="shared" si="173"/>
        <v>0</v>
      </c>
      <c r="N2106" s="31">
        <f t="shared" si="174"/>
        <v>0</v>
      </c>
      <c r="O2106" s="31">
        <f t="shared" si="175"/>
        <v>0</v>
      </c>
      <c r="P2106" s="31">
        <f t="shared" si="176"/>
        <v>0</v>
      </c>
    </row>
    <row r="2107" spans="12:16" ht="15" hidden="1" customHeight="1">
      <c r="L2107" s="30" t="str">
        <f t="shared" si="172"/>
        <v>-</v>
      </c>
      <c r="M2107" s="31">
        <f t="shared" si="173"/>
        <v>0</v>
      </c>
      <c r="N2107" s="31">
        <f t="shared" si="174"/>
        <v>0</v>
      </c>
      <c r="O2107" s="31">
        <f t="shared" si="175"/>
        <v>0</v>
      </c>
      <c r="P2107" s="31">
        <f t="shared" si="176"/>
        <v>0</v>
      </c>
    </row>
    <row r="2108" spans="12:16" ht="15" hidden="1" customHeight="1">
      <c r="L2108" s="30" t="str">
        <f t="shared" si="172"/>
        <v>-</v>
      </c>
      <c r="M2108" s="31">
        <f t="shared" si="173"/>
        <v>0</v>
      </c>
      <c r="N2108" s="31">
        <f t="shared" si="174"/>
        <v>0</v>
      </c>
      <c r="O2108" s="31">
        <f t="shared" si="175"/>
        <v>0</v>
      </c>
      <c r="P2108" s="31">
        <f t="shared" si="176"/>
        <v>0</v>
      </c>
    </row>
    <row r="2109" spans="12:16" ht="15" hidden="1" customHeight="1">
      <c r="L2109" s="30" t="str">
        <f t="shared" si="172"/>
        <v>-</v>
      </c>
      <c r="M2109" s="31">
        <f t="shared" si="173"/>
        <v>0</v>
      </c>
      <c r="N2109" s="31">
        <f t="shared" si="174"/>
        <v>0</v>
      </c>
      <c r="O2109" s="31">
        <f t="shared" si="175"/>
        <v>0</v>
      </c>
      <c r="P2109" s="31">
        <f t="shared" si="176"/>
        <v>0</v>
      </c>
    </row>
    <row r="2110" spans="12:16" ht="15" hidden="1" customHeight="1">
      <c r="L2110" s="30" t="str">
        <f t="shared" si="172"/>
        <v>-</v>
      </c>
      <c r="M2110" s="31">
        <f t="shared" si="173"/>
        <v>0</v>
      </c>
      <c r="N2110" s="31">
        <f t="shared" si="174"/>
        <v>0</v>
      </c>
      <c r="O2110" s="31">
        <f t="shared" si="175"/>
        <v>0</v>
      </c>
      <c r="P2110" s="31">
        <f t="shared" si="176"/>
        <v>0</v>
      </c>
    </row>
    <row r="2111" spans="12:16" ht="15" hidden="1" customHeight="1">
      <c r="L2111" s="30" t="str">
        <f t="shared" si="172"/>
        <v>-</v>
      </c>
      <c r="M2111" s="31">
        <f t="shared" si="173"/>
        <v>0</v>
      </c>
      <c r="N2111" s="31">
        <f t="shared" si="174"/>
        <v>0</v>
      </c>
      <c r="O2111" s="31">
        <f t="shared" si="175"/>
        <v>0</v>
      </c>
      <c r="P2111" s="31">
        <f t="shared" si="176"/>
        <v>0</v>
      </c>
    </row>
    <row r="2112" spans="12:16" ht="15" hidden="1" customHeight="1">
      <c r="L2112" s="30" t="str">
        <f t="shared" si="172"/>
        <v>-</v>
      </c>
      <c r="M2112" s="31">
        <f t="shared" si="173"/>
        <v>0</v>
      </c>
      <c r="N2112" s="31">
        <f t="shared" si="174"/>
        <v>0</v>
      </c>
      <c r="O2112" s="31">
        <f t="shared" si="175"/>
        <v>0</v>
      </c>
      <c r="P2112" s="31">
        <f t="shared" si="176"/>
        <v>0</v>
      </c>
    </row>
    <row r="2113" spans="12:16" ht="15" hidden="1" customHeight="1">
      <c r="L2113" s="30" t="str">
        <f t="shared" si="172"/>
        <v>-</v>
      </c>
      <c r="M2113" s="31">
        <f t="shared" si="173"/>
        <v>0</v>
      </c>
      <c r="N2113" s="31">
        <f t="shared" si="174"/>
        <v>0</v>
      </c>
      <c r="O2113" s="31">
        <f t="shared" si="175"/>
        <v>0</v>
      </c>
      <c r="P2113" s="31">
        <f t="shared" si="176"/>
        <v>0</v>
      </c>
    </row>
    <row r="2114" spans="12:16" ht="15" hidden="1" customHeight="1">
      <c r="L2114" s="30" t="str">
        <f t="shared" si="172"/>
        <v>-</v>
      </c>
      <c r="M2114" s="31">
        <f t="shared" si="173"/>
        <v>0</v>
      </c>
      <c r="N2114" s="31">
        <f t="shared" si="174"/>
        <v>0</v>
      </c>
      <c r="O2114" s="31">
        <f t="shared" si="175"/>
        <v>0</v>
      </c>
      <c r="P2114" s="31">
        <f t="shared" si="176"/>
        <v>0</v>
      </c>
    </row>
    <row r="2115" spans="12:16" ht="15" hidden="1" customHeight="1">
      <c r="L2115" s="30" t="str">
        <f t="shared" si="172"/>
        <v>-</v>
      </c>
      <c r="M2115" s="31">
        <f t="shared" si="173"/>
        <v>0</v>
      </c>
      <c r="N2115" s="31">
        <f t="shared" si="174"/>
        <v>0</v>
      </c>
      <c r="O2115" s="31">
        <f t="shared" si="175"/>
        <v>0</v>
      </c>
      <c r="P2115" s="31">
        <f t="shared" si="176"/>
        <v>0</v>
      </c>
    </row>
    <row r="2116" spans="12:16" ht="15" hidden="1" customHeight="1">
      <c r="L2116" s="30" t="str">
        <f t="shared" si="172"/>
        <v>-</v>
      </c>
      <c r="M2116" s="31">
        <f t="shared" si="173"/>
        <v>0</v>
      </c>
      <c r="N2116" s="31">
        <f t="shared" si="174"/>
        <v>0</v>
      </c>
      <c r="O2116" s="31">
        <f t="shared" si="175"/>
        <v>0</v>
      </c>
      <c r="P2116" s="31">
        <f t="shared" si="176"/>
        <v>0</v>
      </c>
    </row>
    <row r="2117" spans="12:16" ht="15" hidden="1" customHeight="1">
      <c r="L2117" s="30" t="str">
        <f t="shared" si="172"/>
        <v>-</v>
      </c>
      <c r="M2117" s="31">
        <f t="shared" si="173"/>
        <v>0</v>
      </c>
      <c r="N2117" s="31">
        <f t="shared" si="174"/>
        <v>0</v>
      </c>
      <c r="O2117" s="31">
        <f t="shared" si="175"/>
        <v>0</v>
      </c>
      <c r="P2117" s="31">
        <f t="shared" si="176"/>
        <v>0</v>
      </c>
    </row>
    <row r="2118" spans="12:16" ht="15" hidden="1" customHeight="1">
      <c r="L2118" s="30" t="str">
        <f t="shared" si="172"/>
        <v>-</v>
      </c>
      <c r="M2118" s="31">
        <f t="shared" si="173"/>
        <v>0</v>
      </c>
      <c r="N2118" s="31">
        <f t="shared" si="174"/>
        <v>0</v>
      </c>
      <c r="O2118" s="31">
        <f t="shared" si="175"/>
        <v>0</v>
      </c>
      <c r="P2118" s="31">
        <f t="shared" si="176"/>
        <v>0</v>
      </c>
    </row>
    <row r="2119" spans="12:16" ht="15" hidden="1" customHeight="1">
      <c r="L2119" s="30" t="str">
        <f t="shared" si="172"/>
        <v>-</v>
      </c>
      <c r="M2119" s="31">
        <f t="shared" si="173"/>
        <v>0</v>
      </c>
      <c r="N2119" s="31">
        <f t="shared" si="174"/>
        <v>0</v>
      </c>
      <c r="O2119" s="31">
        <f t="shared" si="175"/>
        <v>0</v>
      </c>
      <c r="P2119" s="31">
        <f t="shared" si="176"/>
        <v>0</v>
      </c>
    </row>
    <row r="2120" spans="12:16" ht="15" hidden="1" customHeight="1">
      <c r="L2120" s="30" t="str">
        <f t="shared" si="172"/>
        <v>-</v>
      </c>
      <c r="M2120" s="31">
        <f t="shared" si="173"/>
        <v>0</v>
      </c>
      <c r="N2120" s="31">
        <f t="shared" si="174"/>
        <v>0</v>
      </c>
      <c r="O2120" s="31">
        <f t="shared" si="175"/>
        <v>0</v>
      </c>
      <c r="P2120" s="31">
        <f t="shared" si="176"/>
        <v>0</v>
      </c>
    </row>
    <row r="2121" spans="12:16" ht="15" hidden="1" customHeight="1">
      <c r="L2121" s="30" t="str">
        <f t="shared" si="172"/>
        <v>-</v>
      </c>
      <c r="M2121" s="31">
        <f t="shared" si="173"/>
        <v>0</v>
      </c>
      <c r="N2121" s="31">
        <f t="shared" si="174"/>
        <v>0</v>
      </c>
      <c r="O2121" s="31">
        <f t="shared" si="175"/>
        <v>0</v>
      </c>
      <c r="P2121" s="31">
        <f t="shared" si="176"/>
        <v>0</v>
      </c>
    </row>
    <row r="2122" spans="12:16" ht="15" hidden="1" customHeight="1">
      <c r="L2122" s="30" t="str">
        <f t="shared" si="172"/>
        <v>-</v>
      </c>
      <c r="M2122" s="31">
        <f t="shared" si="173"/>
        <v>0</v>
      </c>
      <c r="N2122" s="31">
        <f t="shared" si="174"/>
        <v>0</v>
      </c>
      <c r="O2122" s="31">
        <f t="shared" si="175"/>
        <v>0</v>
      </c>
      <c r="P2122" s="31">
        <f t="shared" si="176"/>
        <v>0</v>
      </c>
    </row>
    <row r="2123" spans="12:16" ht="15" hidden="1" customHeight="1">
      <c r="L2123" s="30" t="str">
        <f t="shared" si="172"/>
        <v>-</v>
      </c>
      <c r="M2123" s="31">
        <f t="shared" si="173"/>
        <v>0</v>
      </c>
      <c r="N2123" s="31">
        <f t="shared" si="174"/>
        <v>0</v>
      </c>
      <c r="O2123" s="31">
        <f t="shared" si="175"/>
        <v>0</v>
      </c>
      <c r="P2123" s="31">
        <f t="shared" si="176"/>
        <v>0</v>
      </c>
    </row>
    <row r="2124" spans="12:16" ht="15" hidden="1" customHeight="1">
      <c r="L2124" s="30" t="str">
        <f t="shared" si="172"/>
        <v>-</v>
      </c>
      <c r="M2124" s="31">
        <f t="shared" si="173"/>
        <v>0</v>
      </c>
      <c r="N2124" s="31">
        <f t="shared" si="174"/>
        <v>0</v>
      </c>
      <c r="O2124" s="31">
        <f t="shared" si="175"/>
        <v>0</v>
      </c>
      <c r="P2124" s="31">
        <f t="shared" si="176"/>
        <v>0</v>
      </c>
    </row>
    <row r="2125" spans="12:16" ht="15" hidden="1" customHeight="1">
      <c r="L2125" s="30" t="str">
        <f t="shared" si="172"/>
        <v>-</v>
      </c>
      <c r="M2125" s="31">
        <f t="shared" si="173"/>
        <v>0</v>
      </c>
      <c r="N2125" s="31">
        <f t="shared" si="174"/>
        <v>0</v>
      </c>
      <c r="O2125" s="31">
        <f t="shared" si="175"/>
        <v>0</v>
      </c>
      <c r="P2125" s="31">
        <f t="shared" si="176"/>
        <v>0</v>
      </c>
    </row>
    <row r="2126" spans="12:16" ht="15" hidden="1" customHeight="1">
      <c r="L2126" s="30" t="str">
        <f t="shared" si="172"/>
        <v>-</v>
      </c>
      <c r="M2126" s="31">
        <f t="shared" si="173"/>
        <v>0</v>
      </c>
      <c r="N2126" s="31">
        <f t="shared" si="174"/>
        <v>0</v>
      </c>
      <c r="O2126" s="31">
        <f t="shared" si="175"/>
        <v>0</v>
      </c>
      <c r="P2126" s="31">
        <f t="shared" si="176"/>
        <v>0</v>
      </c>
    </row>
    <row r="2127" spans="12:16" ht="15" hidden="1" customHeight="1">
      <c r="L2127" s="30" t="str">
        <f t="shared" si="172"/>
        <v>-</v>
      </c>
      <c r="M2127" s="31">
        <f t="shared" si="173"/>
        <v>0</v>
      </c>
      <c r="N2127" s="31">
        <f t="shared" si="174"/>
        <v>0</v>
      </c>
      <c r="O2127" s="31">
        <f t="shared" si="175"/>
        <v>0</v>
      </c>
      <c r="P2127" s="31">
        <f t="shared" si="176"/>
        <v>0</v>
      </c>
    </row>
    <row r="2128" spans="12:16" ht="15" hidden="1" customHeight="1">
      <c r="L2128" s="30" t="str">
        <f t="shared" si="172"/>
        <v>-</v>
      </c>
      <c r="M2128" s="31">
        <f t="shared" si="173"/>
        <v>0</v>
      </c>
      <c r="N2128" s="31">
        <f t="shared" si="174"/>
        <v>0</v>
      </c>
      <c r="O2128" s="31">
        <f t="shared" si="175"/>
        <v>0</v>
      </c>
      <c r="P2128" s="31">
        <f t="shared" si="176"/>
        <v>0</v>
      </c>
    </row>
    <row r="2129" spans="12:16" ht="15" hidden="1" customHeight="1">
      <c r="L2129" s="30" t="str">
        <f t="shared" si="172"/>
        <v>-</v>
      </c>
      <c r="M2129" s="31">
        <f t="shared" si="173"/>
        <v>0</v>
      </c>
      <c r="N2129" s="31">
        <f t="shared" si="174"/>
        <v>0</v>
      </c>
      <c r="O2129" s="31">
        <f t="shared" si="175"/>
        <v>0</v>
      </c>
      <c r="P2129" s="31">
        <f t="shared" si="176"/>
        <v>0</v>
      </c>
    </row>
    <row r="2130" spans="12:16" ht="15" hidden="1" customHeight="1">
      <c r="L2130" s="30" t="str">
        <f t="shared" si="172"/>
        <v>-</v>
      </c>
      <c r="M2130" s="31">
        <f t="shared" si="173"/>
        <v>0</v>
      </c>
      <c r="N2130" s="31">
        <f t="shared" si="174"/>
        <v>0</v>
      </c>
      <c r="O2130" s="31">
        <f t="shared" si="175"/>
        <v>0</v>
      </c>
      <c r="P2130" s="31">
        <f t="shared" si="176"/>
        <v>0</v>
      </c>
    </row>
    <row r="2131" spans="12:16" ht="15" hidden="1" customHeight="1">
      <c r="L2131" s="30" t="str">
        <f t="shared" si="172"/>
        <v>-</v>
      </c>
      <c r="M2131" s="31">
        <f t="shared" si="173"/>
        <v>0</v>
      </c>
      <c r="N2131" s="31">
        <f t="shared" si="174"/>
        <v>0</v>
      </c>
      <c r="O2131" s="31">
        <f t="shared" si="175"/>
        <v>0</v>
      </c>
      <c r="P2131" s="31">
        <f t="shared" si="176"/>
        <v>0</v>
      </c>
    </row>
    <row r="2132" spans="12:16" ht="15" hidden="1" customHeight="1">
      <c r="L2132" s="30" t="str">
        <f t="shared" si="172"/>
        <v>-</v>
      </c>
      <c r="M2132" s="31">
        <f t="shared" si="173"/>
        <v>0</v>
      </c>
      <c r="N2132" s="31">
        <f t="shared" si="174"/>
        <v>0</v>
      </c>
      <c r="O2132" s="31">
        <f t="shared" si="175"/>
        <v>0</v>
      </c>
      <c r="P2132" s="31">
        <f t="shared" si="176"/>
        <v>0</v>
      </c>
    </row>
    <row r="2133" spans="12:16" ht="15" hidden="1" customHeight="1">
      <c r="L2133" s="30" t="str">
        <f t="shared" si="172"/>
        <v>-</v>
      </c>
      <c r="M2133" s="31">
        <f t="shared" si="173"/>
        <v>0</v>
      </c>
      <c r="N2133" s="31">
        <f t="shared" si="174"/>
        <v>0</v>
      </c>
      <c r="O2133" s="31">
        <f t="shared" si="175"/>
        <v>0</v>
      </c>
      <c r="P2133" s="31">
        <f t="shared" si="176"/>
        <v>0</v>
      </c>
    </row>
    <row r="2134" spans="12:16" ht="15" hidden="1" customHeight="1">
      <c r="L2134" s="30" t="str">
        <f t="shared" si="172"/>
        <v>-</v>
      </c>
      <c r="M2134" s="31">
        <f t="shared" si="173"/>
        <v>0</v>
      </c>
      <c r="N2134" s="31">
        <f t="shared" si="174"/>
        <v>0</v>
      </c>
      <c r="O2134" s="31">
        <f t="shared" si="175"/>
        <v>0</v>
      </c>
      <c r="P2134" s="31">
        <f t="shared" si="176"/>
        <v>0</v>
      </c>
    </row>
    <row r="2135" spans="12:16" ht="15" hidden="1" customHeight="1">
      <c r="L2135" s="30" t="str">
        <f t="shared" si="172"/>
        <v>-</v>
      </c>
      <c r="M2135" s="31">
        <f t="shared" si="173"/>
        <v>0</v>
      </c>
      <c r="N2135" s="31">
        <f t="shared" si="174"/>
        <v>0</v>
      </c>
      <c r="O2135" s="31">
        <f t="shared" si="175"/>
        <v>0</v>
      </c>
      <c r="P2135" s="31">
        <f t="shared" si="176"/>
        <v>0</v>
      </c>
    </row>
    <row r="2136" spans="12:16" ht="15" hidden="1" customHeight="1">
      <c r="L2136" s="30" t="str">
        <f t="shared" ref="L2136:L2199" si="177">IFERROR(IF(MAX(L2135+1,Дата_получения_Займа+1)&gt;Дата_погашения_Займа,"-",MAX(L2135+1,Дата_получения_Займа+1)),"-")</f>
        <v>-</v>
      </c>
      <c r="M2136" s="31">
        <f t="shared" ref="M2136:M2199" si="178">IFERROR(VLOOKUP(L2136,$B$24:$E$52,4,FALSE),0)</f>
        <v>0</v>
      </c>
      <c r="N2136" s="31">
        <f t="shared" ref="N2136:N2199" si="179">IF(ISNUMBER(N2135),N2135-M2136,$E$13)</f>
        <v>0</v>
      </c>
      <c r="O2136" s="31">
        <f t="shared" ref="O2136:O2199" si="180">IFERROR(IF(ISNUMBER(N2135),N2135,$E$13)*IF(L2136&gt;=$J$14,$E$18,$E$17)/IF(MOD(YEAR(L2136),4),365,366)*IF(ISBLANK(L2135),L2136-$E$15,L2136-L2135),0)</f>
        <v>0</v>
      </c>
      <c r="P2136" s="31">
        <f t="shared" ref="P2136:P2199" si="181">IFERROR(IF(ISNUMBER(N2135),N2135,$E$13)*3%/IF(MOD(YEAR(L2136),4),365,366)*IF(ISBLANK(L2135),(L2136-$E$15),L2136-L2135),0)</f>
        <v>0</v>
      </c>
    </row>
    <row r="2137" spans="12:16" ht="15" hidden="1" customHeight="1">
      <c r="L2137" s="30" t="str">
        <f t="shared" si="177"/>
        <v>-</v>
      </c>
      <c r="M2137" s="31">
        <f t="shared" si="178"/>
        <v>0</v>
      </c>
      <c r="N2137" s="31">
        <f t="shared" si="179"/>
        <v>0</v>
      </c>
      <c r="O2137" s="31">
        <f t="shared" si="180"/>
        <v>0</v>
      </c>
      <c r="P2137" s="31">
        <f t="shared" si="181"/>
        <v>0</v>
      </c>
    </row>
    <row r="2138" spans="12:16" ht="15" hidden="1" customHeight="1">
      <c r="L2138" s="30" t="str">
        <f t="shared" si="177"/>
        <v>-</v>
      </c>
      <c r="M2138" s="31">
        <f t="shared" si="178"/>
        <v>0</v>
      </c>
      <c r="N2138" s="31">
        <f t="shared" si="179"/>
        <v>0</v>
      </c>
      <c r="O2138" s="31">
        <f t="shared" si="180"/>
        <v>0</v>
      </c>
      <c r="P2138" s="31">
        <f t="shared" si="181"/>
        <v>0</v>
      </c>
    </row>
    <row r="2139" spans="12:16" ht="15" hidden="1" customHeight="1">
      <c r="L2139" s="30" t="str">
        <f t="shared" si="177"/>
        <v>-</v>
      </c>
      <c r="M2139" s="31">
        <f t="shared" si="178"/>
        <v>0</v>
      </c>
      <c r="N2139" s="31">
        <f t="shared" si="179"/>
        <v>0</v>
      </c>
      <c r="O2139" s="31">
        <f t="shared" si="180"/>
        <v>0</v>
      </c>
      <c r="P2139" s="31">
        <f t="shared" si="181"/>
        <v>0</v>
      </c>
    </row>
    <row r="2140" spans="12:16" ht="15" hidden="1" customHeight="1">
      <c r="L2140" s="30" t="str">
        <f t="shared" si="177"/>
        <v>-</v>
      </c>
      <c r="M2140" s="31">
        <f t="shared" si="178"/>
        <v>0</v>
      </c>
      <c r="N2140" s="31">
        <f t="shared" si="179"/>
        <v>0</v>
      </c>
      <c r="O2140" s="31">
        <f t="shared" si="180"/>
        <v>0</v>
      </c>
      <c r="P2140" s="31">
        <f t="shared" si="181"/>
        <v>0</v>
      </c>
    </row>
    <row r="2141" spans="12:16" ht="15" hidden="1" customHeight="1">
      <c r="L2141" s="30" t="str">
        <f t="shared" si="177"/>
        <v>-</v>
      </c>
      <c r="M2141" s="31">
        <f t="shared" si="178"/>
        <v>0</v>
      </c>
      <c r="N2141" s="31">
        <f t="shared" si="179"/>
        <v>0</v>
      </c>
      <c r="O2141" s="31">
        <f t="shared" si="180"/>
        <v>0</v>
      </c>
      <c r="P2141" s="31">
        <f t="shared" si="181"/>
        <v>0</v>
      </c>
    </row>
    <row r="2142" spans="12:16" ht="15" hidden="1" customHeight="1">
      <c r="L2142" s="30" t="str">
        <f t="shared" si="177"/>
        <v>-</v>
      </c>
      <c r="M2142" s="31">
        <f t="shared" si="178"/>
        <v>0</v>
      </c>
      <c r="N2142" s="31">
        <f t="shared" si="179"/>
        <v>0</v>
      </c>
      <c r="O2142" s="31">
        <f t="shared" si="180"/>
        <v>0</v>
      </c>
      <c r="P2142" s="31">
        <f t="shared" si="181"/>
        <v>0</v>
      </c>
    </row>
    <row r="2143" spans="12:16" ht="15" hidden="1" customHeight="1">
      <c r="L2143" s="30" t="str">
        <f t="shared" si="177"/>
        <v>-</v>
      </c>
      <c r="M2143" s="31">
        <f t="shared" si="178"/>
        <v>0</v>
      </c>
      <c r="N2143" s="31">
        <f t="shared" si="179"/>
        <v>0</v>
      </c>
      <c r="O2143" s="31">
        <f t="shared" si="180"/>
        <v>0</v>
      </c>
      <c r="P2143" s="31">
        <f t="shared" si="181"/>
        <v>0</v>
      </c>
    </row>
    <row r="2144" spans="12:16" ht="15" hidden="1" customHeight="1">
      <c r="L2144" s="30" t="str">
        <f t="shared" si="177"/>
        <v>-</v>
      </c>
      <c r="M2144" s="31">
        <f t="shared" si="178"/>
        <v>0</v>
      </c>
      <c r="N2144" s="31">
        <f t="shared" si="179"/>
        <v>0</v>
      </c>
      <c r="O2144" s="31">
        <f t="shared" si="180"/>
        <v>0</v>
      </c>
      <c r="P2144" s="31">
        <f t="shared" si="181"/>
        <v>0</v>
      </c>
    </row>
    <row r="2145" spans="12:16" ht="15" hidden="1" customHeight="1">
      <c r="L2145" s="30" t="str">
        <f t="shared" si="177"/>
        <v>-</v>
      </c>
      <c r="M2145" s="31">
        <f t="shared" si="178"/>
        <v>0</v>
      </c>
      <c r="N2145" s="31">
        <f t="shared" si="179"/>
        <v>0</v>
      </c>
      <c r="O2145" s="31">
        <f t="shared" si="180"/>
        <v>0</v>
      </c>
      <c r="P2145" s="31">
        <f t="shared" si="181"/>
        <v>0</v>
      </c>
    </row>
    <row r="2146" spans="12:16" ht="15" hidden="1" customHeight="1">
      <c r="L2146" s="30" t="str">
        <f t="shared" si="177"/>
        <v>-</v>
      </c>
      <c r="M2146" s="31">
        <f t="shared" si="178"/>
        <v>0</v>
      </c>
      <c r="N2146" s="31">
        <f t="shared" si="179"/>
        <v>0</v>
      </c>
      <c r="O2146" s="31">
        <f t="shared" si="180"/>
        <v>0</v>
      </c>
      <c r="P2146" s="31">
        <f t="shared" si="181"/>
        <v>0</v>
      </c>
    </row>
    <row r="2147" spans="12:16" ht="15" hidden="1" customHeight="1">
      <c r="L2147" s="30" t="str">
        <f t="shared" si="177"/>
        <v>-</v>
      </c>
      <c r="M2147" s="31">
        <f t="shared" si="178"/>
        <v>0</v>
      </c>
      <c r="N2147" s="31">
        <f t="shared" si="179"/>
        <v>0</v>
      </c>
      <c r="O2147" s="31">
        <f t="shared" si="180"/>
        <v>0</v>
      </c>
      <c r="P2147" s="31">
        <f t="shared" si="181"/>
        <v>0</v>
      </c>
    </row>
    <row r="2148" spans="12:16" ht="15" hidden="1" customHeight="1">
      <c r="L2148" s="30" t="str">
        <f t="shared" si="177"/>
        <v>-</v>
      </c>
      <c r="M2148" s="31">
        <f t="shared" si="178"/>
        <v>0</v>
      </c>
      <c r="N2148" s="31">
        <f t="shared" si="179"/>
        <v>0</v>
      </c>
      <c r="O2148" s="31">
        <f t="shared" si="180"/>
        <v>0</v>
      </c>
      <c r="P2148" s="31">
        <f t="shared" si="181"/>
        <v>0</v>
      </c>
    </row>
    <row r="2149" spans="12:16" ht="15" hidden="1" customHeight="1">
      <c r="L2149" s="30" t="str">
        <f t="shared" si="177"/>
        <v>-</v>
      </c>
      <c r="M2149" s="31">
        <f t="shared" si="178"/>
        <v>0</v>
      </c>
      <c r="N2149" s="31">
        <f t="shared" si="179"/>
        <v>0</v>
      </c>
      <c r="O2149" s="31">
        <f t="shared" si="180"/>
        <v>0</v>
      </c>
      <c r="P2149" s="31">
        <f t="shared" si="181"/>
        <v>0</v>
      </c>
    </row>
    <row r="2150" spans="12:16" ht="15" hidden="1" customHeight="1">
      <c r="L2150" s="30" t="str">
        <f t="shared" si="177"/>
        <v>-</v>
      </c>
      <c r="M2150" s="31">
        <f t="shared" si="178"/>
        <v>0</v>
      </c>
      <c r="N2150" s="31">
        <f t="shared" si="179"/>
        <v>0</v>
      </c>
      <c r="O2150" s="31">
        <f t="shared" si="180"/>
        <v>0</v>
      </c>
      <c r="P2150" s="31">
        <f t="shared" si="181"/>
        <v>0</v>
      </c>
    </row>
    <row r="2151" spans="12:16" ht="15" hidden="1" customHeight="1">
      <c r="L2151" s="30" t="str">
        <f t="shared" si="177"/>
        <v>-</v>
      </c>
      <c r="M2151" s="31">
        <f t="shared" si="178"/>
        <v>0</v>
      </c>
      <c r="N2151" s="31">
        <f t="shared" si="179"/>
        <v>0</v>
      </c>
      <c r="O2151" s="31">
        <f t="shared" si="180"/>
        <v>0</v>
      </c>
      <c r="P2151" s="31">
        <f t="shared" si="181"/>
        <v>0</v>
      </c>
    </row>
    <row r="2152" spans="12:16" ht="15" hidden="1" customHeight="1">
      <c r="L2152" s="30" t="str">
        <f t="shared" si="177"/>
        <v>-</v>
      </c>
      <c r="M2152" s="31">
        <f t="shared" si="178"/>
        <v>0</v>
      </c>
      <c r="N2152" s="31">
        <f t="shared" si="179"/>
        <v>0</v>
      </c>
      <c r="O2152" s="31">
        <f t="shared" si="180"/>
        <v>0</v>
      </c>
      <c r="P2152" s="31">
        <f t="shared" si="181"/>
        <v>0</v>
      </c>
    </row>
    <row r="2153" spans="12:16" ht="15" hidden="1" customHeight="1">
      <c r="L2153" s="30" t="str">
        <f t="shared" si="177"/>
        <v>-</v>
      </c>
      <c r="M2153" s="31">
        <f t="shared" si="178"/>
        <v>0</v>
      </c>
      <c r="N2153" s="31">
        <f t="shared" si="179"/>
        <v>0</v>
      </c>
      <c r="O2153" s="31">
        <f t="shared" si="180"/>
        <v>0</v>
      </c>
      <c r="P2153" s="31">
        <f t="shared" si="181"/>
        <v>0</v>
      </c>
    </row>
    <row r="2154" spans="12:16" ht="15" hidden="1" customHeight="1">
      <c r="L2154" s="30" t="str">
        <f t="shared" si="177"/>
        <v>-</v>
      </c>
      <c r="M2154" s="31">
        <f t="shared" si="178"/>
        <v>0</v>
      </c>
      <c r="N2154" s="31">
        <f t="shared" si="179"/>
        <v>0</v>
      </c>
      <c r="O2154" s="31">
        <f t="shared" si="180"/>
        <v>0</v>
      </c>
      <c r="P2154" s="31">
        <f t="shared" si="181"/>
        <v>0</v>
      </c>
    </row>
    <row r="2155" spans="12:16" ht="15" hidden="1" customHeight="1">
      <c r="L2155" s="30" t="str">
        <f t="shared" si="177"/>
        <v>-</v>
      </c>
      <c r="M2155" s="31">
        <f t="shared" si="178"/>
        <v>0</v>
      </c>
      <c r="N2155" s="31">
        <f t="shared" si="179"/>
        <v>0</v>
      </c>
      <c r="O2155" s="31">
        <f t="shared" si="180"/>
        <v>0</v>
      </c>
      <c r="P2155" s="31">
        <f t="shared" si="181"/>
        <v>0</v>
      </c>
    </row>
    <row r="2156" spans="12:16" ht="15" hidden="1" customHeight="1">
      <c r="L2156" s="30" t="str">
        <f t="shared" si="177"/>
        <v>-</v>
      </c>
      <c r="M2156" s="31">
        <f t="shared" si="178"/>
        <v>0</v>
      </c>
      <c r="N2156" s="31">
        <f t="shared" si="179"/>
        <v>0</v>
      </c>
      <c r="O2156" s="31">
        <f t="shared" si="180"/>
        <v>0</v>
      </c>
      <c r="P2156" s="31">
        <f t="shared" si="181"/>
        <v>0</v>
      </c>
    </row>
    <row r="2157" spans="12:16" ht="15" hidden="1" customHeight="1">
      <c r="L2157" s="30" t="str">
        <f t="shared" si="177"/>
        <v>-</v>
      </c>
      <c r="M2157" s="31">
        <f t="shared" si="178"/>
        <v>0</v>
      </c>
      <c r="N2157" s="31">
        <f t="shared" si="179"/>
        <v>0</v>
      </c>
      <c r="O2157" s="31">
        <f t="shared" si="180"/>
        <v>0</v>
      </c>
      <c r="P2157" s="31">
        <f t="shared" si="181"/>
        <v>0</v>
      </c>
    </row>
    <row r="2158" spans="12:16" ht="15" hidden="1" customHeight="1">
      <c r="L2158" s="30" t="str">
        <f t="shared" si="177"/>
        <v>-</v>
      </c>
      <c r="M2158" s="31">
        <f t="shared" si="178"/>
        <v>0</v>
      </c>
      <c r="N2158" s="31">
        <f t="shared" si="179"/>
        <v>0</v>
      </c>
      <c r="O2158" s="31">
        <f t="shared" si="180"/>
        <v>0</v>
      </c>
      <c r="P2158" s="31">
        <f t="shared" si="181"/>
        <v>0</v>
      </c>
    </row>
    <row r="2159" spans="12:16" ht="15" hidden="1" customHeight="1">
      <c r="L2159" s="30" t="str">
        <f t="shared" si="177"/>
        <v>-</v>
      </c>
      <c r="M2159" s="31">
        <f t="shared" si="178"/>
        <v>0</v>
      </c>
      <c r="N2159" s="31">
        <f t="shared" si="179"/>
        <v>0</v>
      </c>
      <c r="O2159" s="31">
        <f t="shared" si="180"/>
        <v>0</v>
      </c>
      <c r="P2159" s="31">
        <f t="shared" si="181"/>
        <v>0</v>
      </c>
    </row>
    <row r="2160" spans="12:16" ht="15" hidden="1" customHeight="1">
      <c r="L2160" s="30" t="str">
        <f t="shared" si="177"/>
        <v>-</v>
      </c>
      <c r="M2160" s="31">
        <f t="shared" si="178"/>
        <v>0</v>
      </c>
      <c r="N2160" s="31">
        <f t="shared" si="179"/>
        <v>0</v>
      </c>
      <c r="O2160" s="31">
        <f t="shared" si="180"/>
        <v>0</v>
      </c>
      <c r="P2160" s="31">
        <f t="shared" si="181"/>
        <v>0</v>
      </c>
    </row>
    <row r="2161" spans="12:16" ht="15" hidden="1" customHeight="1">
      <c r="L2161" s="30" t="str">
        <f t="shared" si="177"/>
        <v>-</v>
      </c>
      <c r="M2161" s="31">
        <f t="shared" si="178"/>
        <v>0</v>
      </c>
      <c r="N2161" s="31">
        <f t="shared" si="179"/>
        <v>0</v>
      </c>
      <c r="O2161" s="31">
        <f t="shared" si="180"/>
        <v>0</v>
      </c>
      <c r="P2161" s="31">
        <f t="shared" si="181"/>
        <v>0</v>
      </c>
    </row>
    <row r="2162" spans="12:16" ht="15" hidden="1" customHeight="1">
      <c r="L2162" s="30" t="str">
        <f t="shared" si="177"/>
        <v>-</v>
      </c>
      <c r="M2162" s="31">
        <f t="shared" si="178"/>
        <v>0</v>
      </c>
      <c r="N2162" s="31">
        <f t="shared" si="179"/>
        <v>0</v>
      </c>
      <c r="O2162" s="31">
        <f t="shared" si="180"/>
        <v>0</v>
      </c>
      <c r="P2162" s="31">
        <f t="shared" si="181"/>
        <v>0</v>
      </c>
    </row>
    <row r="2163" spans="12:16" ht="15" hidden="1" customHeight="1">
      <c r="L2163" s="30" t="str">
        <f t="shared" si="177"/>
        <v>-</v>
      </c>
      <c r="M2163" s="31">
        <f t="shared" si="178"/>
        <v>0</v>
      </c>
      <c r="N2163" s="31">
        <f t="shared" si="179"/>
        <v>0</v>
      </c>
      <c r="O2163" s="31">
        <f t="shared" si="180"/>
        <v>0</v>
      </c>
      <c r="P2163" s="31">
        <f t="shared" si="181"/>
        <v>0</v>
      </c>
    </row>
    <row r="2164" spans="12:16" ht="15" hidden="1" customHeight="1">
      <c r="L2164" s="30" t="str">
        <f t="shared" si="177"/>
        <v>-</v>
      </c>
      <c r="M2164" s="31">
        <f t="shared" si="178"/>
        <v>0</v>
      </c>
      <c r="N2164" s="31">
        <f t="shared" si="179"/>
        <v>0</v>
      </c>
      <c r="O2164" s="31">
        <f t="shared" si="180"/>
        <v>0</v>
      </c>
      <c r="P2164" s="31">
        <f t="shared" si="181"/>
        <v>0</v>
      </c>
    </row>
    <row r="2165" spans="12:16" ht="15" hidden="1" customHeight="1">
      <c r="L2165" s="30" t="str">
        <f t="shared" si="177"/>
        <v>-</v>
      </c>
      <c r="M2165" s="31">
        <f t="shared" si="178"/>
        <v>0</v>
      </c>
      <c r="N2165" s="31">
        <f t="shared" si="179"/>
        <v>0</v>
      </c>
      <c r="O2165" s="31">
        <f t="shared" si="180"/>
        <v>0</v>
      </c>
      <c r="P2165" s="31">
        <f t="shared" si="181"/>
        <v>0</v>
      </c>
    </row>
    <row r="2166" spans="12:16" ht="15" hidden="1" customHeight="1">
      <c r="L2166" s="30" t="str">
        <f t="shared" si="177"/>
        <v>-</v>
      </c>
      <c r="M2166" s="31">
        <f t="shared" si="178"/>
        <v>0</v>
      </c>
      <c r="N2166" s="31">
        <f t="shared" si="179"/>
        <v>0</v>
      </c>
      <c r="O2166" s="31">
        <f t="shared" si="180"/>
        <v>0</v>
      </c>
      <c r="P2166" s="31">
        <f t="shared" si="181"/>
        <v>0</v>
      </c>
    </row>
    <row r="2167" spans="12:16" ht="15" hidden="1" customHeight="1">
      <c r="L2167" s="30" t="str">
        <f t="shared" si="177"/>
        <v>-</v>
      </c>
      <c r="M2167" s="31">
        <f t="shared" si="178"/>
        <v>0</v>
      </c>
      <c r="N2167" s="31">
        <f t="shared" si="179"/>
        <v>0</v>
      </c>
      <c r="O2167" s="31">
        <f t="shared" si="180"/>
        <v>0</v>
      </c>
      <c r="P2167" s="31">
        <f t="shared" si="181"/>
        <v>0</v>
      </c>
    </row>
    <row r="2168" spans="12:16" ht="15" hidden="1" customHeight="1">
      <c r="L2168" s="30" t="str">
        <f t="shared" si="177"/>
        <v>-</v>
      </c>
      <c r="M2168" s="31">
        <f t="shared" si="178"/>
        <v>0</v>
      </c>
      <c r="N2168" s="31">
        <f t="shared" si="179"/>
        <v>0</v>
      </c>
      <c r="O2168" s="31">
        <f t="shared" si="180"/>
        <v>0</v>
      </c>
      <c r="P2168" s="31">
        <f t="shared" si="181"/>
        <v>0</v>
      </c>
    </row>
    <row r="2169" spans="12:16" ht="15" hidden="1" customHeight="1">
      <c r="L2169" s="30" t="str">
        <f t="shared" si="177"/>
        <v>-</v>
      </c>
      <c r="M2169" s="31">
        <f t="shared" si="178"/>
        <v>0</v>
      </c>
      <c r="N2169" s="31">
        <f t="shared" si="179"/>
        <v>0</v>
      </c>
      <c r="O2169" s="31">
        <f t="shared" si="180"/>
        <v>0</v>
      </c>
      <c r="P2169" s="31">
        <f t="shared" si="181"/>
        <v>0</v>
      </c>
    </row>
    <row r="2170" spans="12:16" ht="15" hidden="1" customHeight="1">
      <c r="L2170" s="30" t="str">
        <f t="shared" si="177"/>
        <v>-</v>
      </c>
      <c r="M2170" s="31">
        <f t="shared" si="178"/>
        <v>0</v>
      </c>
      <c r="N2170" s="31">
        <f t="shared" si="179"/>
        <v>0</v>
      </c>
      <c r="O2170" s="31">
        <f t="shared" si="180"/>
        <v>0</v>
      </c>
      <c r="P2170" s="31">
        <f t="shared" si="181"/>
        <v>0</v>
      </c>
    </row>
    <row r="2171" spans="12:16" ht="15" hidden="1" customHeight="1">
      <c r="L2171" s="30" t="str">
        <f t="shared" si="177"/>
        <v>-</v>
      </c>
      <c r="M2171" s="31">
        <f t="shared" si="178"/>
        <v>0</v>
      </c>
      <c r="N2171" s="31">
        <f t="shared" si="179"/>
        <v>0</v>
      </c>
      <c r="O2171" s="31">
        <f t="shared" si="180"/>
        <v>0</v>
      </c>
      <c r="P2171" s="31">
        <f t="shared" si="181"/>
        <v>0</v>
      </c>
    </row>
    <row r="2172" spans="12:16" ht="15" hidden="1" customHeight="1">
      <c r="L2172" s="30" t="str">
        <f t="shared" si="177"/>
        <v>-</v>
      </c>
      <c r="M2172" s="31">
        <f t="shared" si="178"/>
        <v>0</v>
      </c>
      <c r="N2172" s="31">
        <f t="shared" si="179"/>
        <v>0</v>
      </c>
      <c r="O2172" s="31">
        <f t="shared" si="180"/>
        <v>0</v>
      </c>
      <c r="P2172" s="31">
        <f t="shared" si="181"/>
        <v>0</v>
      </c>
    </row>
    <row r="2173" spans="12:16" ht="15" hidden="1" customHeight="1">
      <c r="L2173" s="30" t="str">
        <f t="shared" si="177"/>
        <v>-</v>
      </c>
      <c r="M2173" s="31">
        <f t="shared" si="178"/>
        <v>0</v>
      </c>
      <c r="N2173" s="31">
        <f t="shared" si="179"/>
        <v>0</v>
      </c>
      <c r="O2173" s="31">
        <f t="shared" si="180"/>
        <v>0</v>
      </c>
      <c r="P2173" s="31">
        <f t="shared" si="181"/>
        <v>0</v>
      </c>
    </row>
    <row r="2174" spans="12:16" ht="15" hidden="1" customHeight="1">
      <c r="L2174" s="30" t="str">
        <f t="shared" si="177"/>
        <v>-</v>
      </c>
      <c r="M2174" s="31">
        <f t="shared" si="178"/>
        <v>0</v>
      </c>
      <c r="N2174" s="31">
        <f t="shared" si="179"/>
        <v>0</v>
      </c>
      <c r="O2174" s="31">
        <f t="shared" si="180"/>
        <v>0</v>
      </c>
      <c r="P2174" s="31">
        <f t="shared" si="181"/>
        <v>0</v>
      </c>
    </row>
    <row r="2175" spans="12:16" ht="15" hidden="1" customHeight="1">
      <c r="L2175" s="30" t="str">
        <f t="shared" si="177"/>
        <v>-</v>
      </c>
      <c r="M2175" s="31">
        <f t="shared" si="178"/>
        <v>0</v>
      </c>
      <c r="N2175" s="31">
        <f t="shared" si="179"/>
        <v>0</v>
      </c>
      <c r="O2175" s="31">
        <f t="shared" si="180"/>
        <v>0</v>
      </c>
      <c r="P2175" s="31">
        <f t="shared" si="181"/>
        <v>0</v>
      </c>
    </row>
    <row r="2176" spans="12:16" ht="15" hidden="1" customHeight="1">
      <c r="L2176" s="30" t="str">
        <f t="shared" si="177"/>
        <v>-</v>
      </c>
      <c r="M2176" s="31">
        <f t="shared" si="178"/>
        <v>0</v>
      </c>
      <c r="N2176" s="31">
        <f t="shared" si="179"/>
        <v>0</v>
      </c>
      <c r="O2176" s="31">
        <f t="shared" si="180"/>
        <v>0</v>
      </c>
      <c r="P2176" s="31">
        <f t="shared" si="181"/>
        <v>0</v>
      </c>
    </row>
    <row r="2177" spans="12:16" ht="15" hidden="1" customHeight="1">
      <c r="L2177" s="30" t="str">
        <f t="shared" si="177"/>
        <v>-</v>
      </c>
      <c r="M2177" s="31">
        <f t="shared" si="178"/>
        <v>0</v>
      </c>
      <c r="N2177" s="31">
        <f t="shared" si="179"/>
        <v>0</v>
      </c>
      <c r="O2177" s="31">
        <f t="shared" si="180"/>
        <v>0</v>
      </c>
      <c r="P2177" s="31">
        <f t="shared" si="181"/>
        <v>0</v>
      </c>
    </row>
    <row r="2178" spans="12:16" ht="15" hidden="1" customHeight="1">
      <c r="L2178" s="30" t="str">
        <f t="shared" si="177"/>
        <v>-</v>
      </c>
      <c r="M2178" s="31">
        <f t="shared" si="178"/>
        <v>0</v>
      </c>
      <c r="N2178" s="31">
        <f t="shared" si="179"/>
        <v>0</v>
      </c>
      <c r="O2178" s="31">
        <f t="shared" si="180"/>
        <v>0</v>
      </c>
      <c r="P2178" s="31">
        <f t="shared" si="181"/>
        <v>0</v>
      </c>
    </row>
    <row r="2179" spans="12:16" ht="15" hidden="1" customHeight="1">
      <c r="L2179" s="30" t="str">
        <f t="shared" si="177"/>
        <v>-</v>
      </c>
      <c r="M2179" s="31">
        <f t="shared" si="178"/>
        <v>0</v>
      </c>
      <c r="N2179" s="31">
        <f t="shared" si="179"/>
        <v>0</v>
      </c>
      <c r="O2179" s="31">
        <f t="shared" si="180"/>
        <v>0</v>
      </c>
      <c r="P2179" s="31">
        <f t="shared" si="181"/>
        <v>0</v>
      </c>
    </row>
    <row r="2180" spans="12:16" ht="15" hidden="1" customHeight="1">
      <c r="L2180" s="30" t="str">
        <f t="shared" si="177"/>
        <v>-</v>
      </c>
      <c r="M2180" s="31">
        <f t="shared" si="178"/>
        <v>0</v>
      </c>
      <c r="N2180" s="31">
        <f t="shared" si="179"/>
        <v>0</v>
      </c>
      <c r="O2180" s="31">
        <f t="shared" si="180"/>
        <v>0</v>
      </c>
      <c r="P2180" s="31">
        <f t="shared" si="181"/>
        <v>0</v>
      </c>
    </row>
    <row r="2181" spans="12:16" ht="15" hidden="1" customHeight="1">
      <c r="L2181" s="30" t="str">
        <f t="shared" si="177"/>
        <v>-</v>
      </c>
      <c r="M2181" s="31">
        <f t="shared" si="178"/>
        <v>0</v>
      </c>
      <c r="N2181" s="31">
        <f t="shared" si="179"/>
        <v>0</v>
      </c>
      <c r="O2181" s="31">
        <f t="shared" si="180"/>
        <v>0</v>
      </c>
      <c r="P2181" s="31">
        <f t="shared" si="181"/>
        <v>0</v>
      </c>
    </row>
    <row r="2182" spans="12:16" ht="15" hidden="1" customHeight="1">
      <c r="L2182" s="30" t="str">
        <f t="shared" si="177"/>
        <v>-</v>
      </c>
      <c r="M2182" s="31">
        <f t="shared" si="178"/>
        <v>0</v>
      </c>
      <c r="N2182" s="31">
        <f t="shared" si="179"/>
        <v>0</v>
      </c>
      <c r="O2182" s="31">
        <f t="shared" si="180"/>
        <v>0</v>
      </c>
      <c r="P2182" s="31">
        <f t="shared" si="181"/>
        <v>0</v>
      </c>
    </row>
    <row r="2183" spans="12:16" ht="15" hidden="1" customHeight="1">
      <c r="L2183" s="30" t="str">
        <f t="shared" si="177"/>
        <v>-</v>
      </c>
      <c r="M2183" s="31">
        <f t="shared" si="178"/>
        <v>0</v>
      </c>
      <c r="N2183" s="31">
        <f t="shared" si="179"/>
        <v>0</v>
      </c>
      <c r="O2183" s="31">
        <f t="shared" si="180"/>
        <v>0</v>
      </c>
      <c r="P2183" s="31">
        <f t="shared" si="181"/>
        <v>0</v>
      </c>
    </row>
    <row r="2184" spans="12:16" ht="15" hidden="1" customHeight="1">
      <c r="L2184" s="30" t="str">
        <f t="shared" si="177"/>
        <v>-</v>
      </c>
      <c r="M2184" s="31">
        <f t="shared" si="178"/>
        <v>0</v>
      </c>
      <c r="N2184" s="31">
        <f t="shared" si="179"/>
        <v>0</v>
      </c>
      <c r="O2184" s="31">
        <f t="shared" si="180"/>
        <v>0</v>
      </c>
      <c r="P2184" s="31">
        <f t="shared" si="181"/>
        <v>0</v>
      </c>
    </row>
    <row r="2185" spans="12:16" ht="15" hidden="1" customHeight="1">
      <c r="L2185" s="30" t="str">
        <f t="shared" si="177"/>
        <v>-</v>
      </c>
      <c r="M2185" s="31">
        <f t="shared" si="178"/>
        <v>0</v>
      </c>
      <c r="N2185" s="31">
        <f t="shared" si="179"/>
        <v>0</v>
      </c>
      <c r="O2185" s="31">
        <f t="shared" si="180"/>
        <v>0</v>
      </c>
      <c r="P2185" s="31">
        <f t="shared" si="181"/>
        <v>0</v>
      </c>
    </row>
    <row r="2186" spans="12:16" ht="15" hidden="1" customHeight="1">
      <c r="L2186" s="30" t="str">
        <f t="shared" si="177"/>
        <v>-</v>
      </c>
      <c r="M2186" s="31">
        <f t="shared" si="178"/>
        <v>0</v>
      </c>
      <c r="N2186" s="31">
        <f t="shared" si="179"/>
        <v>0</v>
      </c>
      <c r="O2186" s="31">
        <f t="shared" si="180"/>
        <v>0</v>
      </c>
      <c r="P2186" s="31">
        <f t="shared" si="181"/>
        <v>0</v>
      </c>
    </row>
    <row r="2187" spans="12:16" ht="15" hidden="1" customHeight="1">
      <c r="L2187" s="30" t="str">
        <f t="shared" si="177"/>
        <v>-</v>
      </c>
      <c r="M2187" s="31">
        <f t="shared" si="178"/>
        <v>0</v>
      </c>
      <c r="N2187" s="31">
        <f t="shared" si="179"/>
        <v>0</v>
      </c>
      <c r="O2187" s="31">
        <f t="shared" si="180"/>
        <v>0</v>
      </c>
      <c r="P2187" s="31">
        <f t="shared" si="181"/>
        <v>0</v>
      </c>
    </row>
    <row r="2188" spans="12:16" ht="15" hidden="1" customHeight="1">
      <c r="L2188" s="30" t="str">
        <f t="shared" si="177"/>
        <v>-</v>
      </c>
      <c r="M2188" s="31">
        <f t="shared" si="178"/>
        <v>0</v>
      </c>
      <c r="N2188" s="31">
        <f t="shared" si="179"/>
        <v>0</v>
      </c>
      <c r="O2188" s="31">
        <f t="shared" si="180"/>
        <v>0</v>
      </c>
      <c r="P2188" s="31">
        <f t="shared" si="181"/>
        <v>0</v>
      </c>
    </row>
    <row r="2189" spans="12:16" ht="15" hidden="1" customHeight="1">
      <c r="L2189" s="30" t="str">
        <f t="shared" si="177"/>
        <v>-</v>
      </c>
      <c r="M2189" s="31">
        <f t="shared" si="178"/>
        <v>0</v>
      </c>
      <c r="N2189" s="31">
        <f t="shared" si="179"/>
        <v>0</v>
      </c>
      <c r="O2189" s="31">
        <f t="shared" si="180"/>
        <v>0</v>
      </c>
      <c r="P2189" s="31">
        <f t="shared" si="181"/>
        <v>0</v>
      </c>
    </row>
    <row r="2190" spans="12:16" ht="15" hidden="1" customHeight="1">
      <c r="L2190" s="30" t="str">
        <f t="shared" si="177"/>
        <v>-</v>
      </c>
      <c r="M2190" s="31">
        <f t="shared" si="178"/>
        <v>0</v>
      </c>
      <c r="N2190" s="31">
        <f t="shared" si="179"/>
        <v>0</v>
      </c>
      <c r="O2190" s="31">
        <f t="shared" si="180"/>
        <v>0</v>
      </c>
      <c r="P2190" s="31">
        <f t="shared" si="181"/>
        <v>0</v>
      </c>
    </row>
    <row r="2191" spans="12:16" ht="15" hidden="1" customHeight="1">
      <c r="L2191" s="30" t="str">
        <f t="shared" si="177"/>
        <v>-</v>
      </c>
      <c r="M2191" s="31">
        <f t="shared" si="178"/>
        <v>0</v>
      </c>
      <c r="N2191" s="31">
        <f t="shared" si="179"/>
        <v>0</v>
      </c>
      <c r="O2191" s="31">
        <f t="shared" si="180"/>
        <v>0</v>
      </c>
      <c r="P2191" s="31">
        <f t="shared" si="181"/>
        <v>0</v>
      </c>
    </row>
    <row r="2192" spans="12:16" ht="15" hidden="1" customHeight="1">
      <c r="L2192" s="30" t="str">
        <f t="shared" si="177"/>
        <v>-</v>
      </c>
      <c r="M2192" s="31">
        <f t="shared" si="178"/>
        <v>0</v>
      </c>
      <c r="N2192" s="31">
        <f t="shared" si="179"/>
        <v>0</v>
      </c>
      <c r="O2192" s="31">
        <f t="shared" si="180"/>
        <v>0</v>
      </c>
      <c r="P2192" s="31">
        <f t="shared" si="181"/>
        <v>0</v>
      </c>
    </row>
    <row r="2193" spans="12:16" ht="15" hidden="1" customHeight="1">
      <c r="L2193" s="30" t="str">
        <f t="shared" si="177"/>
        <v>-</v>
      </c>
      <c r="M2193" s="31">
        <f t="shared" si="178"/>
        <v>0</v>
      </c>
      <c r="N2193" s="31">
        <f t="shared" si="179"/>
        <v>0</v>
      </c>
      <c r="O2193" s="31">
        <f t="shared" si="180"/>
        <v>0</v>
      </c>
      <c r="P2193" s="31">
        <f t="shared" si="181"/>
        <v>0</v>
      </c>
    </row>
    <row r="2194" spans="12:16" ht="15" hidden="1" customHeight="1">
      <c r="L2194" s="30" t="str">
        <f t="shared" si="177"/>
        <v>-</v>
      </c>
      <c r="M2194" s="31">
        <f t="shared" si="178"/>
        <v>0</v>
      </c>
      <c r="N2194" s="31">
        <f t="shared" si="179"/>
        <v>0</v>
      </c>
      <c r="O2194" s="31">
        <f t="shared" si="180"/>
        <v>0</v>
      </c>
      <c r="P2194" s="31">
        <f t="shared" si="181"/>
        <v>0</v>
      </c>
    </row>
    <row r="2195" spans="12:16" ht="15" hidden="1" customHeight="1">
      <c r="L2195" s="30" t="str">
        <f t="shared" si="177"/>
        <v>-</v>
      </c>
      <c r="M2195" s="31">
        <f t="shared" si="178"/>
        <v>0</v>
      </c>
      <c r="N2195" s="31">
        <f t="shared" si="179"/>
        <v>0</v>
      </c>
      <c r="O2195" s="31">
        <f t="shared" si="180"/>
        <v>0</v>
      </c>
      <c r="P2195" s="31">
        <f t="shared" si="181"/>
        <v>0</v>
      </c>
    </row>
    <row r="2196" spans="12:16" ht="15" hidden="1" customHeight="1">
      <c r="L2196" s="30" t="str">
        <f t="shared" si="177"/>
        <v>-</v>
      </c>
      <c r="M2196" s="31">
        <f t="shared" si="178"/>
        <v>0</v>
      </c>
      <c r="N2196" s="31">
        <f t="shared" si="179"/>
        <v>0</v>
      </c>
      <c r="O2196" s="31">
        <f t="shared" si="180"/>
        <v>0</v>
      </c>
      <c r="P2196" s="31">
        <f t="shared" si="181"/>
        <v>0</v>
      </c>
    </row>
    <row r="2197" spans="12:16" ht="15" hidden="1" customHeight="1">
      <c r="L2197" s="30" t="str">
        <f t="shared" si="177"/>
        <v>-</v>
      </c>
      <c r="M2197" s="31">
        <f t="shared" si="178"/>
        <v>0</v>
      </c>
      <c r="N2197" s="31">
        <f t="shared" si="179"/>
        <v>0</v>
      </c>
      <c r="O2197" s="31">
        <f t="shared" si="180"/>
        <v>0</v>
      </c>
      <c r="P2197" s="31">
        <f t="shared" si="181"/>
        <v>0</v>
      </c>
    </row>
    <row r="2198" spans="12:16" ht="15" hidden="1" customHeight="1">
      <c r="L2198" s="30" t="str">
        <f t="shared" si="177"/>
        <v>-</v>
      </c>
      <c r="M2198" s="31">
        <f t="shared" si="178"/>
        <v>0</v>
      </c>
      <c r="N2198" s="31">
        <f t="shared" si="179"/>
        <v>0</v>
      </c>
      <c r="O2198" s="31">
        <f t="shared" si="180"/>
        <v>0</v>
      </c>
      <c r="P2198" s="31">
        <f t="shared" si="181"/>
        <v>0</v>
      </c>
    </row>
    <row r="2199" spans="12:16" ht="15" hidden="1" customHeight="1">
      <c r="L2199" s="30" t="str">
        <f t="shared" si="177"/>
        <v>-</v>
      </c>
      <c r="M2199" s="31">
        <f t="shared" si="178"/>
        <v>0</v>
      </c>
      <c r="N2199" s="31">
        <f t="shared" si="179"/>
        <v>0</v>
      </c>
      <c r="O2199" s="31">
        <f t="shared" si="180"/>
        <v>0</v>
      </c>
      <c r="P2199" s="31">
        <f t="shared" si="181"/>
        <v>0</v>
      </c>
    </row>
    <row r="2200" spans="12:16" ht="15" hidden="1" customHeight="1">
      <c r="L2200" s="30" t="str">
        <f t="shared" ref="L2200:L2263" si="182">IFERROR(IF(MAX(L2199+1,Дата_получения_Займа+1)&gt;Дата_погашения_Займа,"-",MAX(L2199+1,Дата_получения_Займа+1)),"-")</f>
        <v>-</v>
      </c>
      <c r="M2200" s="31">
        <f t="shared" ref="M2200:M2263" si="183">IFERROR(VLOOKUP(L2200,$B$24:$E$52,4,FALSE),0)</f>
        <v>0</v>
      </c>
      <c r="N2200" s="31">
        <f t="shared" ref="N2200:N2263" si="184">IF(ISNUMBER(N2199),N2199-M2200,$E$13)</f>
        <v>0</v>
      </c>
      <c r="O2200" s="31">
        <f t="shared" ref="O2200:O2263" si="185">IFERROR(IF(ISNUMBER(N2199),N2199,$E$13)*IF(L2200&gt;=$J$14,$E$18,$E$17)/IF(MOD(YEAR(L2200),4),365,366)*IF(ISBLANK(L2199),L2200-$E$15,L2200-L2199),0)</f>
        <v>0</v>
      </c>
      <c r="P2200" s="31">
        <f t="shared" ref="P2200:P2263" si="186">IFERROR(IF(ISNUMBER(N2199),N2199,$E$13)*3%/IF(MOD(YEAR(L2200),4),365,366)*IF(ISBLANK(L2199),(L2200-$E$15),L2200-L2199),0)</f>
        <v>0</v>
      </c>
    </row>
    <row r="2201" spans="12:16" ht="15" hidden="1" customHeight="1">
      <c r="L2201" s="30" t="str">
        <f t="shared" si="182"/>
        <v>-</v>
      </c>
      <c r="M2201" s="31">
        <f t="shared" si="183"/>
        <v>0</v>
      </c>
      <c r="N2201" s="31">
        <f t="shared" si="184"/>
        <v>0</v>
      </c>
      <c r="O2201" s="31">
        <f t="shared" si="185"/>
        <v>0</v>
      </c>
      <c r="P2201" s="31">
        <f t="shared" si="186"/>
        <v>0</v>
      </c>
    </row>
    <row r="2202" spans="12:16" ht="15" hidden="1" customHeight="1">
      <c r="L2202" s="30" t="str">
        <f t="shared" si="182"/>
        <v>-</v>
      </c>
      <c r="M2202" s="31">
        <f t="shared" si="183"/>
        <v>0</v>
      </c>
      <c r="N2202" s="31">
        <f t="shared" si="184"/>
        <v>0</v>
      </c>
      <c r="O2202" s="31">
        <f t="shared" si="185"/>
        <v>0</v>
      </c>
      <c r="P2202" s="31">
        <f t="shared" si="186"/>
        <v>0</v>
      </c>
    </row>
    <row r="2203" spans="12:16" ht="15" hidden="1" customHeight="1">
      <c r="L2203" s="30" t="str">
        <f t="shared" si="182"/>
        <v>-</v>
      </c>
      <c r="M2203" s="31">
        <f t="shared" si="183"/>
        <v>0</v>
      </c>
      <c r="N2203" s="31">
        <f t="shared" si="184"/>
        <v>0</v>
      </c>
      <c r="O2203" s="31">
        <f t="shared" si="185"/>
        <v>0</v>
      </c>
      <c r="P2203" s="31">
        <f t="shared" si="186"/>
        <v>0</v>
      </c>
    </row>
    <row r="2204" spans="12:16" ht="15" hidden="1" customHeight="1">
      <c r="L2204" s="30" t="str">
        <f t="shared" si="182"/>
        <v>-</v>
      </c>
      <c r="M2204" s="31">
        <f t="shared" si="183"/>
        <v>0</v>
      </c>
      <c r="N2204" s="31">
        <f t="shared" si="184"/>
        <v>0</v>
      </c>
      <c r="O2204" s="31">
        <f t="shared" si="185"/>
        <v>0</v>
      </c>
      <c r="P2204" s="31">
        <f t="shared" si="186"/>
        <v>0</v>
      </c>
    </row>
    <row r="2205" spans="12:16" ht="15" hidden="1" customHeight="1">
      <c r="L2205" s="30" t="str">
        <f t="shared" si="182"/>
        <v>-</v>
      </c>
      <c r="M2205" s="31">
        <f t="shared" si="183"/>
        <v>0</v>
      </c>
      <c r="N2205" s="31">
        <f t="shared" si="184"/>
        <v>0</v>
      </c>
      <c r="O2205" s="31">
        <f t="shared" si="185"/>
        <v>0</v>
      </c>
      <c r="P2205" s="31">
        <f t="shared" si="186"/>
        <v>0</v>
      </c>
    </row>
    <row r="2206" spans="12:16" ht="15" hidden="1" customHeight="1">
      <c r="L2206" s="30" t="str">
        <f t="shared" si="182"/>
        <v>-</v>
      </c>
      <c r="M2206" s="31">
        <f t="shared" si="183"/>
        <v>0</v>
      </c>
      <c r="N2206" s="31">
        <f t="shared" si="184"/>
        <v>0</v>
      </c>
      <c r="O2206" s="31">
        <f t="shared" si="185"/>
        <v>0</v>
      </c>
      <c r="P2206" s="31">
        <f t="shared" si="186"/>
        <v>0</v>
      </c>
    </row>
    <row r="2207" spans="12:16" ht="15" hidden="1" customHeight="1">
      <c r="L2207" s="30" t="str">
        <f t="shared" si="182"/>
        <v>-</v>
      </c>
      <c r="M2207" s="31">
        <f t="shared" si="183"/>
        <v>0</v>
      </c>
      <c r="N2207" s="31">
        <f t="shared" si="184"/>
        <v>0</v>
      </c>
      <c r="O2207" s="31">
        <f t="shared" si="185"/>
        <v>0</v>
      </c>
      <c r="P2207" s="31">
        <f t="shared" si="186"/>
        <v>0</v>
      </c>
    </row>
    <row r="2208" spans="12:16" ht="15" hidden="1" customHeight="1">
      <c r="L2208" s="30" t="str">
        <f t="shared" si="182"/>
        <v>-</v>
      </c>
      <c r="M2208" s="31">
        <f t="shared" si="183"/>
        <v>0</v>
      </c>
      <c r="N2208" s="31">
        <f t="shared" si="184"/>
        <v>0</v>
      </c>
      <c r="O2208" s="31">
        <f t="shared" si="185"/>
        <v>0</v>
      </c>
      <c r="P2208" s="31">
        <f t="shared" si="186"/>
        <v>0</v>
      </c>
    </row>
    <row r="2209" spans="12:16" ht="15" hidden="1" customHeight="1">
      <c r="L2209" s="30" t="str">
        <f t="shared" si="182"/>
        <v>-</v>
      </c>
      <c r="M2209" s="31">
        <f t="shared" si="183"/>
        <v>0</v>
      </c>
      <c r="N2209" s="31">
        <f t="shared" si="184"/>
        <v>0</v>
      </c>
      <c r="O2209" s="31">
        <f t="shared" si="185"/>
        <v>0</v>
      </c>
      <c r="P2209" s="31">
        <f t="shared" si="186"/>
        <v>0</v>
      </c>
    </row>
    <row r="2210" spans="12:16" ht="15" hidden="1" customHeight="1">
      <c r="L2210" s="30" t="str">
        <f t="shared" si="182"/>
        <v>-</v>
      </c>
      <c r="M2210" s="31">
        <f t="shared" si="183"/>
        <v>0</v>
      </c>
      <c r="N2210" s="31">
        <f t="shared" si="184"/>
        <v>0</v>
      </c>
      <c r="O2210" s="31">
        <f t="shared" si="185"/>
        <v>0</v>
      </c>
      <c r="P2210" s="31">
        <f t="shared" si="186"/>
        <v>0</v>
      </c>
    </row>
    <row r="2211" spans="12:16" ht="15" hidden="1" customHeight="1">
      <c r="L2211" s="30" t="str">
        <f t="shared" si="182"/>
        <v>-</v>
      </c>
      <c r="M2211" s="31">
        <f t="shared" si="183"/>
        <v>0</v>
      </c>
      <c r="N2211" s="31">
        <f t="shared" si="184"/>
        <v>0</v>
      </c>
      <c r="O2211" s="31">
        <f t="shared" si="185"/>
        <v>0</v>
      </c>
      <c r="P2211" s="31">
        <f t="shared" si="186"/>
        <v>0</v>
      </c>
    </row>
    <row r="2212" spans="12:16" ht="15" hidden="1" customHeight="1">
      <c r="L2212" s="30" t="str">
        <f t="shared" si="182"/>
        <v>-</v>
      </c>
      <c r="M2212" s="31">
        <f t="shared" si="183"/>
        <v>0</v>
      </c>
      <c r="N2212" s="31">
        <f t="shared" si="184"/>
        <v>0</v>
      </c>
      <c r="O2212" s="31">
        <f t="shared" si="185"/>
        <v>0</v>
      </c>
      <c r="P2212" s="31">
        <f t="shared" si="186"/>
        <v>0</v>
      </c>
    </row>
    <row r="2213" spans="12:16" ht="15" hidden="1" customHeight="1">
      <c r="L2213" s="30" t="str">
        <f t="shared" si="182"/>
        <v>-</v>
      </c>
      <c r="M2213" s="31">
        <f t="shared" si="183"/>
        <v>0</v>
      </c>
      <c r="N2213" s="31">
        <f t="shared" si="184"/>
        <v>0</v>
      </c>
      <c r="O2213" s="31">
        <f t="shared" si="185"/>
        <v>0</v>
      </c>
      <c r="P2213" s="31">
        <f t="shared" si="186"/>
        <v>0</v>
      </c>
    </row>
    <row r="2214" spans="12:16" ht="15" hidden="1" customHeight="1">
      <c r="L2214" s="30" t="str">
        <f t="shared" si="182"/>
        <v>-</v>
      </c>
      <c r="M2214" s="31">
        <f t="shared" si="183"/>
        <v>0</v>
      </c>
      <c r="N2214" s="31">
        <f t="shared" si="184"/>
        <v>0</v>
      </c>
      <c r="O2214" s="31">
        <f t="shared" si="185"/>
        <v>0</v>
      </c>
      <c r="P2214" s="31">
        <f t="shared" si="186"/>
        <v>0</v>
      </c>
    </row>
    <row r="2215" spans="12:16" ht="15" hidden="1" customHeight="1">
      <c r="L2215" s="30" t="str">
        <f t="shared" si="182"/>
        <v>-</v>
      </c>
      <c r="M2215" s="31">
        <f t="shared" si="183"/>
        <v>0</v>
      </c>
      <c r="N2215" s="31">
        <f t="shared" si="184"/>
        <v>0</v>
      </c>
      <c r="O2215" s="31">
        <f t="shared" si="185"/>
        <v>0</v>
      </c>
      <c r="P2215" s="31">
        <f t="shared" si="186"/>
        <v>0</v>
      </c>
    </row>
    <row r="2216" spans="12:16" ht="15" hidden="1" customHeight="1">
      <c r="L2216" s="30" t="str">
        <f t="shared" si="182"/>
        <v>-</v>
      </c>
      <c r="M2216" s="31">
        <f t="shared" si="183"/>
        <v>0</v>
      </c>
      <c r="N2216" s="31">
        <f t="shared" si="184"/>
        <v>0</v>
      </c>
      <c r="O2216" s="31">
        <f t="shared" si="185"/>
        <v>0</v>
      </c>
      <c r="P2216" s="31">
        <f t="shared" si="186"/>
        <v>0</v>
      </c>
    </row>
    <row r="2217" spans="12:16" ht="15" hidden="1" customHeight="1">
      <c r="L2217" s="30" t="str">
        <f t="shared" si="182"/>
        <v>-</v>
      </c>
      <c r="M2217" s="31">
        <f t="shared" si="183"/>
        <v>0</v>
      </c>
      <c r="N2217" s="31">
        <f t="shared" si="184"/>
        <v>0</v>
      </c>
      <c r="O2217" s="31">
        <f t="shared" si="185"/>
        <v>0</v>
      </c>
      <c r="P2217" s="31">
        <f t="shared" si="186"/>
        <v>0</v>
      </c>
    </row>
    <row r="2218" spans="12:16" ht="15" hidden="1" customHeight="1">
      <c r="L2218" s="30" t="str">
        <f t="shared" si="182"/>
        <v>-</v>
      </c>
      <c r="M2218" s="31">
        <f t="shared" si="183"/>
        <v>0</v>
      </c>
      <c r="N2218" s="31">
        <f t="shared" si="184"/>
        <v>0</v>
      </c>
      <c r="O2218" s="31">
        <f t="shared" si="185"/>
        <v>0</v>
      </c>
      <c r="P2218" s="31">
        <f t="shared" si="186"/>
        <v>0</v>
      </c>
    </row>
    <row r="2219" spans="12:16" ht="15" hidden="1" customHeight="1">
      <c r="L2219" s="30" t="str">
        <f t="shared" si="182"/>
        <v>-</v>
      </c>
      <c r="M2219" s="31">
        <f t="shared" si="183"/>
        <v>0</v>
      </c>
      <c r="N2219" s="31">
        <f t="shared" si="184"/>
        <v>0</v>
      </c>
      <c r="O2219" s="31">
        <f t="shared" si="185"/>
        <v>0</v>
      </c>
      <c r="P2219" s="31">
        <f t="shared" si="186"/>
        <v>0</v>
      </c>
    </row>
    <row r="2220" spans="12:16" ht="15" hidden="1" customHeight="1">
      <c r="L2220" s="30" t="str">
        <f t="shared" si="182"/>
        <v>-</v>
      </c>
      <c r="M2220" s="31">
        <f t="shared" si="183"/>
        <v>0</v>
      </c>
      <c r="N2220" s="31">
        <f t="shared" si="184"/>
        <v>0</v>
      </c>
      <c r="O2220" s="31">
        <f t="shared" si="185"/>
        <v>0</v>
      </c>
      <c r="P2220" s="31">
        <f t="shared" si="186"/>
        <v>0</v>
      </c>
    </row>
    <row r="2221" spans="12:16" ht="15" hidden="1" customHeight="1">
      <c r="L2221" s="30" t="str">
        <f t="shared" si="182"/>
        <v>-</v>
      </c>
      <c r="M2221" s="31">
        <f t="shared" si="183"/>
        <v>0</v>
      </c>
      <c r="N2221" s="31">
        <f t="shared" si="184"/>
        <v>0</v>
      </c>
      <c r="O2221" s="31">
        <f t="shared" si="185"/>
        <v>0</v>
      </c>
      <c r="P2221" s="31">
        <f t="shared" si="186"/>
        <v>0</v>
      </c>
    </row>
    <row r="2222" spans="12:16" ht="15" hidden="1" customHeight="1">
      <c r="L2222" s="30" t="str">
        <f t="shared" si="182"/>
        <v>-</v>
      </c>
      <c r="M2222" s="31">
        <f t="shared" si="183"/>
        <v>0</v>
      </c>
      <c r="N2222" s="31">
        <f t="shared" si="184"/>
        <v>0</v>
      </c>
      <c r="O2222" s="31">
        <f t="shared" si="185"/>
        <v>0</v>
      </c>
      <c r="P2222" s="31">
        <f t="shared" si="186"/>
        <v>0</v>
      </c>
    </row>
    <row r="2223" spans="12:16" ht="15" hidden="1" customHeight="1">
      <c r="L2223" s="30" t="str">
        <f t="shared" si="182"/>
        <v>-</v>
      </c>
      <c r="M2223" s="31">
        <f t="shared" si="183"/>
        <v>0</v>
      </c>
      <c r="N2223" s="31">
        <f t="shared" si="184"/>
        <v>0</v>
      </c>
      <c r="O2223" s="31">
        <f t="shared" si="185"/>
        <v>0</v>
      </c>
      <c r="P2223" s="31">
        <f t="shared" si="186"/>
        <v>0</v>
      </c>
    </row>
    <row r="2224" spans="12:16" ht="15" hidden="1" customHeight="1">
      <c r="L2224" s="30" t="str">
        <f t="shared" si="182"/>
        <v>-</v>
      </c>
      <c r="M2224" s="31">
        <f t="shared" si="183"/>
        <v>0</v>
      </c>
      <c r="N2224" s="31">
        <f t="shared" si="184"/>
        <v>0</v>
      </c>
      <c r="O2224" s="31">
        <f t="shared" si="185"/>
        <v>0</v>
      </c>
      <c r="P2224" s="31">
        <f t="shared" si="186"/>
        <v>0</v>
      </c>
    </row>
    <row r="2225" spans="12:16" ht="15" hidden="1" customHeight="1">
      <c r="L2225" s="30" t="str">
        <f t="shared" si="182"/>
        <v>-</v>
      </c>
      <c r="M2225" s="31">
        <f t="shared" si="183"/>
        <v>0</v>
      </c>
      <c r="N2225" s="31">
        <f t="shared" si="184"/>
        <v>0</v>
      </c>
      <c r="O2225" s="31">
        <f t="shared" si="185"/>
        <v>0</v>
      </c>
      <c r="P2225" s="31">
        <f t="shared" si="186"/>
        <v>0</v>
      </c>
    </row>
    <row r="2226" spans="12:16" ht="15" hidden="1" customHeight="1">
      <c r="L2226" s="30" t="str">
        <f t="shared" si="182"/>
        <v>-</v>
      </c>
      <c r="M2226" s="31">
        <f t="shared" si="183"/>
        <v>0</v>
      </c>
      <c r="N2226" s="31">
        <f t="shared" si="184"/>
        <v>0</v>
      </c>
      <c r="O2226" s="31">
        <f t="shared" si="185"/>
        <v>0</v>
      </c>
      <c r="P2226" s="31">
        <f t="shared" si="186"/>
        <v>0</v>
      </c>
    </row>
    <row r="2227" spans="12:16" ht="15" hidden="1" customHeight="1">
      <c r="L2227" s="30" t="str">
        <f t="shared" si="182"/>
        <v>-</v>
      </c>
      <c r="M2227" s="31">
        <f t="shared" si="183"/>
        <v>0</v>
      </c>
      <c r="N2227" s="31">
        <f t="shared" si="184"/>
        <v>0</v>
      </c>
      <c r="O2227" s="31">
        <f t="shared" si="185"/>
        <v>0</v>
      </c>
      <c r="P2227" s="31">
        <f t="shared" si="186"/>
        <v>0</v>
      </c>
    </row>
    <row r="2228" spans="12:16" ht="15" hidden="1" customHeight="1">
      <c r="L2228" s="30" t="str">
        <f t="shared" si="182"/>
        <v>-</v>
      </c>
      <c r="M2228" s="31">
        <f t="shared" si="183"/>
        <v>0</v>
      </c>
      <c r="N2228" s="31">
        <f t="shared" si="184"/>
        <v>0</v>
      </c>
      <c r="O2228" s="31">
        <f t="shared" si="185"/>
        <v>0</v>
      </c>
      <c r="P2228" s="31">
        <f t="shared" si="186"/>
        <v>0</v>
      </c>
    </row>
    <row r="2229" spans="12:16" ht="15" hidden="1" customHeight="1">
      <c r="L2229" s="30" t="str">
        <f t="shared" si="182"/>
        <v>-</v>
      </c>
      <c r="M2229" s="31">
        <f t="shared" si="183"/>
        <v>0</v>
      </c>
      <c r="N2229" s="31">
        <f t="shared" si="184"/>
        <v>0</v>
      </c>
      <c r="O2229" s="31">
        <f t="shared" si="185"/>
        <v>0</v>
      </c>
      <c r="P2229" s="31">
        <f t="shared" si="186"/>
        <v>0</v>
      </c>
    </row>
    <row r="2230" spans="12:16" ht="15" hidden="1" customHeight="1">
      <c r="L2230" s="30" t="str">
        <f t="shared" si="182"/>
        <v>-</v>
      </c>
      <c r="M2230" s="31">
        <f t="shared" si="183"/>
        <v>0</v>
      </c>
      <c r="N2230" s="31">
        <f t="shared" si="184"/>
        <v>0</v>
      </c>
      <c r="O2230" s="31">
        <f t="shared" si="185"/>
        <v>0</v>
      </c>
      <c r="P2230" s="31">
        <f t="shared" si="186"/>
        <v>0</v>
      </c>
    </row>
    <row r="2231" spans="12:16" ht="15" hidden="1" customHeight="1">
      <c r="L2231" s="30" t="str">
        <f t="shared" si="182"/>
        <v>-</v>
      </c>
      <c r="M2231" s="31">
        <f t="shared" si="183"/>
        <v>0</v>
      </c>
      <c r="N2231" s="31">
        <f t="shared" si="184"/>
        <v>0</v>
      </c>
      <c r="O2231" s="31">
        <f t="shared" si="185"/>
        <v>0</v>
      </c>
      <c r="P2231" s="31">
        <f t="shared" si="186"/>
        <v>0</v>
      </c>
    </row>
    <row r="2232" spans="12:16" ht="15" hidden="1" customHeight="1">
      <c r="L2232" s="30" t="str">
        <f t="shared" si="182"/>
        <v>-</v>
      </c>
      <c r="M2232" s="31">
        <f t="shared" si="183"/>
        <v>0</v>
      </c>
      <c r="N2232" s="31">
        <f t="shared" si="184"/>
        <v>0</v>
      </c>
      <c r="O2232" s="31">
        <f t="shared" si="185"/>
        <v>0</v>
      </c>
      <c r="P2232" s="31">
        <f t="shared" si="186"/>
        <v>0</v>
      </c>
    </row>
    <row r="2233" spans="12:16" ht="15" hidden="1" customHeight="1">
      <c r="L2233" s="30" t="str">
        <f t="shared" si="182"/>
        <v>-</v>
      </c>
      <c r="M2233" s="31">
        <f t="shared" si="183"/>
        <v>0</v>
      </c>
      <c r="N2233" s="31">
        <f t="shared" si="184"/>
        <v>0</v>
      </c>
      <c r="O2233" s="31">
        <f t="shared" si="185"/>
        <v>0</v>
      </c>
      <c r="P2233" s="31">
        <f t="shared" si="186"/>
        <v>0</v>
      </c>
    </row>
    <row r="2234" spans="12:16" ht="15" hidden="1" customHeight="1">
      <c r="L2234" s="30" t="str">
        <f t="shared" si="182"/>
        <v>-</v>
      </c>
      <c r="M2234" s="31">
        <f t="shared" si="183"/>
        <v>0</v>
      </c>
      <c r="N2234" s="31">
        <f t="shared" si="184"/>
        <v>0</v>
      </c>
      <c r="O2234" s="31">
        <f t="shared" si="185"/>
        <v>0</v>
      </c>
      <c r="P2234" s="31">
        <f t="shared" si="186"/>
        <v>0</v>
      </c>
    </row>
    <row r="2235" spans="12:16" ht="15" hidden="1" customHeight="1">
      <c r="L2235" s="30" t="str">
        <f t="shared" si="182"/>
        <v>-</v>
      </c>
      <c r="M2235" s="31">
        <f t="shared" si="183"/>
        <v>0</v>
      </c>
      <c r="N2235" s="31">
        <f t="shared" si="184"/>
        <v>0</v>
      </c>
      <c r="O2235" s="31">
        <f t="shared" si="185"/>
        <v>0</v>
      </c>
      <c r="P2235" s="31">
        <f t="shared" si="186"/>
        <v>0</v>
      </c>
    </row>
    <row r="2236" spans="12:16" ht="15" hidden="1" customHeight="1">
      <c r="L2236" s="30" t="str">
        <f t="shared" si="182"/>
        <v>-</v>
      </c>
      <c r="M2236" s="31">
        <f t="shared" si="183"/>
        <v>0</v>
      </c>
      <c r="N2236" s="31">
        <f t="shared" si="184"/>
        <v>0</v>
      </c>
      <c r="O2236" s="31">
        <f t="shared" si="185"/>
        <v>0</v>
      </c>
      <c r="P2236" s="31">
        <f t="shared" si="186"/>
        <v>0</v>
      </c>
    </row>
    <row r="2237" spans="12:16" ht="15" hidden="1" customHeight="1">
      <c r="L2237" s="30" t="str">
        <f t="shared" si="182"/>
        <v>-</v>
      </c>
      <c r="M2237" s="31">
        <f t="shared" si="183"/>
        <v>0</v>
      </c>
      <c r="N2237" s="31">
        <f t="shared" si="184"/>
        <v>0</v>
      </c>
      <c r="O2237" s="31">
        <f t="shared" si="185"/>
        <v>0</v>
      </c>
      <c r="P2237" s="31">
        <f t="shared" si="186"/>
        <v>0</v>
      </c>
    </row>
    <row r="2238" spans="12:16" ht="15" hidden="1" customHeight="1">
      <c r="L2238" s="30" t="str">
        <f t="shared" si="182"/>
        <v>-</v>
      </c>
      <c r="M2238" s="31">
        <f t="shared" si="183"/>
        <v>0</v>
      </c>
      <c r="N2238" s="31">
        <f t="shared" si="184"/>
        <v>0</v>
      </c>
      <c r="O2238" s="31">
        <f t="shared" si="185"/>
        <v>0</v>
      </c>
      <c r="P2238" s="31">
        <f t="shared" si="186"/>
        <v>0</v>
      </c>
    </row>
    <row r="2239" spans="12:16" ht="15" hidden="1" customHeight="1">
      <c r="L2239" s="30" t="str">
        <f t="shared" si="182"/>
        <v>-</v>
      </c>
      <c r="M2239" s="31">
        <f t="shared" si="183"/>
        <v>0</v>
      </c>
      <c r="N2239" s="31">
        <f t="shared" si="184"/>
        <v>0</v>
      </c>
      <c r="O2239" s="31">
        <f t="shared" si="185"/>
        <v>0</v>
      </c>
      <c r="P2239" s="31">
        <f t="shared" si="186"/>
        <v>0</v>
      </c>
    </row>
    <row r="2240" spans="12:16" ht="15" hidden="1" customHeight="1">
      <c r="L2240" s="30" t="str">
        <f t="shared" si="182"/>
        <v>-</v>
      </c>
      <c r="M2240" s="31">
        <f t="shared" si="183"/>
        <v>0</v>
      </c>
      <c r="N2240" s="31">
        <f t="shared" si="184"/>
        <v>0</v>
      </c>
      <c r="O2240" s="31">
        <f t="shared" si="185"/>
        <v>0</v>
      </c>
      <c r="P2240" s="31">
        <f t="shared" si="186"/>
        <v>0</v>
      </c>
    </row>
    <row r="2241" spans="12:16" ht="15" hidden="1" customHeight="1">
      <c r="L2241" s="30" t="str">
        <f t="shared" si="182"/>
        <v>-</v>
      </c>
      <c r="M2241" s="31">
        <f t="shared" si="183"/>
        <v>0</v>
      </c>
      <c r="N2241" s="31">
        <f t="shared" si="184"/>
        <v>0</v>
      </c>
      <c r="O2241" s="31">
        <f t="shared" si="185"/>
        <v>0</v>
      </c>
      <c r="P2241" s="31">
        <f t="shared" si="186"/>
        <v>0</v>
      </c>
    </row>
    <row r="2242" spans="12:16" ht="15" hidden="1" customHeight="1">
      <c r="L2242" s="30" t="str">
        <f t="shared" si="182"/>
        <v>-</v>
      </c>
      <c r="M2242" s="31">
        <f t="shared" si="183"/>
        <v>0</v>
      </c>
      <c r="N2242" s="31">
        <f t="shared" si="184"/>
        <v>0</v>
      </c>
      <c r="O2242" s="31">
        <f t="shared" si="185"/>
        <v>0</v>
      </c>
      <c r="P2242" s="31">
        <f t="shared" si="186"/>
        <v>0</v>
      </c>
    </row>
    <row r="2243" spans="12:16" ht="15" hidden="1" customHeight="1">
      <c r="L2243" s="30" t="str">
        <f t="shared" si="182"/>
        <v>-</v>
      </c>
      <c r="M2243" s="31">
        <f t="shared" si="183"/>
        <v>0</v>
      </c>
      <c r="N2243" s="31">
        <f t="shared" si="184"/>
        <v>0</v>
      </c>
      <c r="O2243" s="31">
        <f t="shared" si="185"/>
        <v>0</v>
      </c>
      <c r="P2243" s="31">
        <f t="shared" si="186"/>
        <v>0</v>
      </c>
    </row>
    <row r="2244" spans="12:16" ht="15" hidden="1" customHeight="1">
      <c r="L2244" s="30" t="str">
        <f t="shared" si="182"/>
        <v>-</v>
      </c>
      <c r="M2244" s="31">
        <f t="shared" si="183"/>
        <v>0</v>
      </c>
      <c r="N2244" s="31">
        <f t="shared" si="184"/>
        <v>0</v>
      </c>
      <c r="O2244" s="31">
        <f t="shared" si="185"/>
        <v>0</v>
      </c>
      <c r="P2244" s="31">
        <f t="shared" si="186"/>
        <v>0</v>
      </c>
    </row>
    <row r="2245" spans="12:16" ht="15" hidden="1" customHeight="1">
      <c r="L2245" s="30" t="str">
        <f t="shared" si="182"/>
        <v>-</v>
      </c>
      <c r="M2245" s="31">
        <f t="shared" si="183"/>
        <v>0</v>
      </c>
      <c r="N2245" s="31">
        <f t="shared" si="184"/>
        <v>0</v>
      </c>
      <c r="O2245" s="31">
        <f t="shared" si="185"/>
        <v>0</v>
      </c>
      <c r="P2245" s="31">
        <f t="shared" si="186"/>
        <v>0</v>
      </c>
    </row>
    <row r="2246" spans="12:16" ht="15" hidden="1" customHeight="1">
      <c r="L2246" s="30" t="str">
        <f t="shared" si="182"/>
        <v>-</v>
      </c>
      <c r="M2246" s="31">
        <f t="shared" si="183"/>
        <v>0</v>
      </c>
      <c r="N2246" s="31">
        <f t="shared" si="184"/>
        <v>0</v>
      </c>
      <c r="O2246" s="31">
        <f t="shared" si="185"/>
        <v>0</v>
      </c>
      <c r="P2246" s="31">
        <f t="shared" si="186"/>
        <v>0</v>
      </c>
    </row>
    <row r="2247" spans="12:16" ht="15" hidden="1" customHeight="1">
      <c r="L2247" s="30" t="str">
        <f t="shared" si="182"/>
        <v>-</v>
      </c>
      <c r="M2247" s="31">
        <f t="shared" si="183"/>
        <v>0</v>
      </c>
      <c r="N2247" s="31">
        <f t="shared" si="184"/>
        <v>0</v>
      </c>
      <c r="O2247" s="31">
        <f t="shared" si="185"/>
        <v>0</v>
      </c>
      <c r="P2247" s="31">
        <f t="shared" si="186"/>
        <v>0</v>
      </c>
    </row>
    <row r="2248" spans="12:16" ht="15" hidden="1" customHeight="1">
      <c r="L2248" s="30" t="str">
        <f t="shared" si="182"/>
        <v>-</v>
      </c>
      <c r="M2248" s="31">
        <f t="shared" si="183"/>
        <v>0</v>
      </c>
      <c r="N2248" s="31">
        <f t="shared" si="184"/>
        <v>0</v>
      </c>
      <c r="O2248" s="31">
        <f t="shared" si="185"/>
        <v>0</v>
      </c>
      <c r="P2248" s="31">
        <f t="shared" si="186"/>
        <v>0</v>
      </c>
    </row>
    <row r="2249" spans="12:16" ht="15" hidden="1" customHeight="1">
      <c r="L2249" s="30" t="str">
        <f t="shared" si="182"/>
        <v>-</v>
      </c>
      <c r="M2249" s="31">
        <f t="shared" si="183"/>
        <v>0</v>
      </c>
      <c r="N2249" s="31">
        <f t="shared" si="184"/>
        <v>0</v>
      </c>
      <c r="O2249" s="31">
        <f t="shared" si="185"/>
        <v>0</v>
      </c>
      <c r="P2249" s="31">
        <f t="shared" si="186"/>
        <v>0</v>
      </c>
    </row>
    <row r="2250" spans="12:16" ht="15" hidden="1" customHeight="1">
      <c r="L2250" s="30" t="str">
        <f t="shared" si="182"/>
        <v>-</v>
      </c>
      <c r="M2250" s="31">
        <f t="shared" si="183"/>
        <v>0</v>
      </c>
      <c r="N2250" s="31">
        <f t="shared" si="184"/>
        <v>0</v>
      </c>
      <c r="O2250" s="31">
        <f t="shared" si="185"/>
        <v>0</v>
      </c>
      <c r="P2250" s="31">
        <f t="shared" si="186"/>
        <v>0</v>
      </c>
    </row>
    <row r="2251" spans="12:16" ht="15" hidden="1" customHeight="1">
      <c r="L2251" s="30" t="str">
        <f t="shared" si="182"/>
        <v>-</v>
      </c>
      <c r="M2251" s="31">
        <f t="shared" si="183"/>
        <v>0</v>
      </c>
      <c r="N2251" s="31">
        <f t="shared" si="184"/>
        <v>0</v>
      </c>
      <c r="O2251" s="31">
        <f t="shared" si="185"/>
        <v>0</v>
      </c>
      <c r="P2251" s="31">
        <f t="shared" si="186"/>
        <v>0</v>
      </c>
    </row>
    <row r="2252" spans="12:16" ht="15" hidden="1" customHeight="1">
      <c r="L2252" s="30" t="str">
        <f t="shared" si="182"/>
        <v>-</v>
      </c>
      <c r="M2252" s="31">
        <f t="shared" si="183"/>
        <v>0</v>
      </c>
      <c r="N2252" s="31">
        <f t="shared" si="184"/>
        <v>0</v>
      </c>
      <c r="O2252" s="31">
        <f t="shared" si="185"/>
        <v>0</v>
      </c>
      <c r="P2252" s="31">
        <f t="shared" si="186"/>
        <v>0</v>
      </c>
    </row>
    <row r="2253" spans="12:16" ht="15" hidden="1" customHeight="1">
      <c r="L2253" s="30" t="str">
        <f t="shared" si="182"/>
        <v>-</v>
      </c>
      <c r="M2253" s="31">
        <f t="shared" si="183"/>
        <v>0</v>
      </c>
      <c r="N2253" s="31">
        <f t="shared" si="184"/>
        <v>0</v>
      </c>
      <c r="O2253" s="31">
        <f t="shared" si="185"/>
        <v>0</v>
      </c>
      <c r="P2253" s="31">
        <f t="shared" si="186"/>
        <v>0</v>
      </c>
    </row>
    <row r="2254" spans="12:16" ht="15" hidden="1" customHeight="1">
      <c r="L2254" s="30" t="str">
        <f t="shared" si="182"/>
        <v>-</v>
      </c>
      <c r="M2254" s="31">
        <f t="shared" si="183"/>
        <v>0</v>
      </c>
      <c r="N2254" s="31">
        <f t="shared" si="184"/>
        <v>0</v>
      </c>
      <c r="O2254" s="31">
        <f t="shared" si="185"/>
        <v>0</v>
      </c>
      <c r="P2254" s="31">
        <f t="shared" si="186"/>
        <v>0</v>
      </c>
    </row>
    <row r="2255" spans="12:16" ht="15" hidden="1" customHeight="1">
      <c r="L2255" s="30" t="str">
        <f t="shared" si="182"/>
        <v>-</v>
      </c>
      <c r="M2255" s="31">
        <f t="shared" si="183"/>
        <v>0</v>
      </c>
      <c r="N2255" s="31">
        <f t="shared" si="184"/>
        <v>0</v>
      </c>
      <c r="O2255" s="31">
        <f t="shared" si="185"/>
        <v>0</v>
      </c>
      <c r="P2255" s="31">
        <f t="shared" si="186"/>
        <v>0</v>
      </c>
    </row>
    <row r="2256" spans="12:16" ht="15" hidden="1" customHeight="1">
      <c r="L2256" s="30" t="str">
        <f t="shared" si="182"/>
        <v>-</v>
      </c>
      <c r="M2256" s="31">
        <f t="shared" si="183"/>
        <v>0</v>
      </c>
      <c r="N2256" s="31">
        <f t="shared" si="184"/>
        <v>0</v>
      </c>
      <c r="O2256" s="31">
        <f t="shared" si="185"/>
        <v>0</v>
      </c>
      <c r="P2256" s="31">
        <f t="shared" si="186"/>
        <v>0</v>
      </c>
    </row>
    <row r="2257" spans="12:16" ht="15" hidden="1" customHeight="1">
      <c r="L2257" s="30" t="str">
        <f t="shared" si="182"/>
        <v>-</v>
      </c>
      <c r="M2257" s="31">
        <f t="shared" si="183"/>
        <v>0</v>
      </c>
      <c r="N2257" s="31">
        <f t="shared" si="184"/>
        <v>0</v>
      </c>
      <c r="O2257" s="31">
        <f t="shared" si="185"/>
        <v>0</v>
      </c>
      <c r="P2257" s="31">
        <f t="shared" si="186"/>
        <v>0</v>
      </c>
    </row>
    <row r="2258" spans="12:16" ht="15" hidden="1" customHeight="1">
      <c r="L2258" s="30" t="str">
        <f t="shared" si="182"/>
        <v>-</v>
      </c>
      <c r="M2258" s="31">
        <f t="shared" si="183"/>
        <v>0</v>
      </c>
      <c r="N2258" s="31">
        <f t="shared" si="184"/>
        <v>0</v>
      </c>
      <c r="O2258" s="31">
        <f t="shared" si="185"/>
        <v>0</v>
      </c>
      <c r="P2258" s="31">
        <f t="shared" si="186"/>
        <v>0</v>
      </c>
    </row>
    <row r="2259" spans="12:16" ht="15" hidden="1" customHeight="1">
      <c r="L2259" s="30" t="str">
        <f t="shared" si="182"/>
        <v>-</v>
      </c>
      <c r="M2259" s="31">
        <f t="shared" si="183"/>
        <v>0</v>
      </c>
      <c r="N2259" s="31">
        <f t="shared" si="184"/>
        <v>0</v>
      </c>
      <c r="O2259" s="31">
        <f t="shared" si="185"/>
        <v>0</v>
      </c>
      <c r="P2259" s="31">
        <f t="shared" si="186"/>
        <v>0</v>
      </c>
    </row>
    <row r="2260" spans="12:16" ht="15" hidden="1" customHeight="1">
      <c r="L2260" s="30" t="str">
        <f t="shared" si="182"/>
        <v>-</v>
      </c>
      <c r="M2260" s="31">
        <f t="shared" si="183"/>
        <v>0</v>
      </c>
      <c r="N2260" s="31">
        <f t="shared" si="184"/>
        <v>0</v>
      </c>
      <c r="O2260" s="31">
        <f t="shared" si="185"/>
        <v>0</v>
      </c>
      <c r="P2260" s="31">
        <f t="shared" si="186"/>
        <v>0</v>
      </c>
    </row>
    <row r="2261" spans="12:16" ht="15" hidden="1" customHeight="1">
      <c r="L2261" s="30" t="str">
        <f t="shared" si="182"/>
        <v>-</v>
      </c>
      <c r="M2261" s="31">
        <f t="shared" si="183"/>
        <v>0</v>
      </c>
      <c r="N2261" s="31">
        <f t="shared" si="184"/>
        <v>0</v>
      </c>
      <c r="O2261" s="31">
        <f t="shared" si="185"/>
        <v>0</v>
      </c>
      <c r="P2261" s="31">
        <f t="shared" si="186"/>
        <v>0</v>
      </c>
    </row>
    <row r="2262" spans="12:16" ht="15" hidden="1" customHeight="1">
      <c r="L2262" s="30" t="str">
        <f t="shared" si="182"/>
        <v>-</v>
      </c>
      <c r="M2262" s="31">
        <f t="shared" si="183"/>
        <v>0</v>
      </c>
      <c r="N2262" s="31">
        <f t="shared" si="184"/>
        <v>0</v>
      </c>
      <c r="O2262" s="31">
        <f t="shared" si="185"/>
        <v>0</v>
      </c>
      <c r="P2262" s="31">
        <f t="shared" si="186"/>
        <v>0</v>
      </c>
    </row>
    <row r="2263" spans="12:16" ht="15" hidden="1" customHeight="1">
      <c r="L2263" s="30" t="str">
        <f t="shared" si="182"/>
        <v>-</v>
      </c>
      <c r="M2263" s="31">
        <f t="shared" si="183"/>
        <v>0</v>
      </c>
      <c r="N2263" s="31">
        <f t="shared" si="184"/>
        <v>0</v>
      </c>
      <c r="O2263" s="31">
        <f t="shared" si="185"/>
        <v>0</v>
      </c>
      <c r="P2263" s="31">
        <f t="shared" si="186"/>
        <v>0</v>
      </c>
    </row>
    <row r="2264" spans="12:16" ht="15" hidden="1" customHeight="1">
      <c r="L2264" s="30" t="str">
        <f t="shared" ref="L2264:L2327" si="187">IFERROR(IF(MAX(L2263+1,Дата_получения_Займа+1)&gt;Дата_погашения_Займа,"-",MAX(L2263+1,Дата_получения_Займа+1)),"-")</f>
        <v>-</v>
      </c>
      <c r="M2264" s="31">
        <f t="shared" ref="M2264:M2327" si="188">IFERROR(VLOOKUP(L2264,$B$24:$E$52,4,FALSE),0)</f>
        <v>0</v>
      </c>
      <c r="N2264" s="31">
        <f t="shared" ref="N2264:N2327" si="189">IF(ISNUMBER(N2263),N2263-M2264,$E$13)</f>
        <v>0</v>
      </c>
      <c r="O2264" s="31">
        <f t="shared" ref="O2264:O2327" si="190">IFERROR(IF(ISNUMBER(N2263),N2263,$E$13)*IF(L2264&gt;=$J$14,$E$18,$E$17)/IF(MOD(YEAR(L2264),4),365,366)*IF(ISBLANK(L2263),L2264-$E$15,L2264-L2263),0)</f>
        <v>0</v>
      </c>
      <c r="P2264" s="31">
        <f t="shared" ref="P2264:P2327" si="191">IFERROR(IF(ISNUMBER(N2263),N2263,$E$13)*3%/IF(MOD(YEAR(L2264),4),365,366)*IF(ISBLANK(L2263),(L2264-$E$15),L2264-L2263),0)</f>
        <v>0</v>
      </c>
    </row>
    <row r="2265" spans="12:16" ht="15" hidden="1" customHeight="1">
      <c r="L2265" s="30" t="str">
        <f t="shared" si="187"/>
        <v>-</v>
      </c>
      <c r="M2265" s="31">
        <f t="shared" si="188"/>
        <v>0</v>
      </c>
      <c r="N2265" s="31">
        <f t="shared" si="189"/>
        <v>0</v>
      </c>
      <c r="O2265" s="31">
        <f t="shared" si="190"/>
        <v>0</v>
      </c>
      <c r="P2265" s="31">
        <f t="shared" si="191"/>
        <v>0</v>
      </c>
    </row>
    <row r="2266" spans="12:16" ht="15" hidden="1" customHeight="1">
      <c r="L2266" s="30" t="str">
        <f t="shared" si="187"/>
        <v>-</v>
      </c>
      <c r="M2266" s="31">
        <f t="shared" si="188"/>
        <v>0</v>
      </c>
      <c r="N2266" s="31">
        <f t="shared" si="189"/>
        <v>0</v>
      </c>
      <c r="O2266" s="31">
        <f t="shared" si="190"/>
        <v>0</v>
      </c>
      <c r="P2266" s="31">
        <f t="shared" si="191"/>
        <v>0</v>
      </c>
    </row>
    <row r="2267" spans="12:16" ht="15" hidden="1" customHeight="1">
      <c r="L2267" s="30" t="str">
        <f t="shared" si="187"/>
        <v>-</v>
      </c>
      <c r="M2267" s="31">
        <f t="shared" si="188"/>
        <v>0</v>
      </c>
      <c r="N2267" s="31">
        <f t="shared" si="189"/>
        <v>0</v>
      </c>
      <c r="O2267" s="31">
        <f t="shared" si="190"/>
        <v>0</v>
      </c>
      <c r="P2267" s="31">
        <f t="shared" si="191"/>
        <v>0</v>
      </c>
    </row>
    <row r="2268" spans="12:16" ht="15" hidden="1" customHeight="1">
      <c r="L2268" s="30" t="str">
        <f t="shared" si="187"/>
        <v>-</v>
      </c>
      <c r="M2268" s="31">
        <f t="shared" si="188"/>
        <v>0</v>
      </c>
      <c r="N2268" s="31">
        <f t="shared" si="189"/>
        <v>0</v>
      </c>
      <c r="O2268" s="31">
        <f t="shared" si="190"/>
        <v>0</v>
      </c>
      <c r="P2268" s="31">
        <f t="shared" si="191"/>
        <v>0</v>
      </c>
    </row>
    <row r="2269" spans="12:16" ht="15" hidden="1" customHeight="1">
      <c r="L2269" s="30" t="str">
        <f t="shared" si="187"/>
        <v>-</v>
      </c>
      <c r="M2269" s="31">
        <f t="shared" si="188"/>
        <v>0</v>
      </c>
      <c r="N2269" s="31">
        <f t="shared" si="189"/>
        <v>0</v>
      </c>
      <c r="O2269" s="31">
        <f t="shared" si="190"/>
        <v>0</v>
      </c>
      <c r="P2269" s="31">
        <f t="shared" si="191"/>
        <v>0</v>
      </c>
    </row>
    <row r="2270" spans="12:16" ht="15" hidden="1" customHeight="1">
      <c r="L2270" s="30" t="str">
        <f t="shared" si="187"/>
        <v>-</v>
      </c>
      <c r="M2270" s="31">
        <f t="shared" si="188"/>
        <v>0</v>
      </c>
      <c r="N2270" s="31">
        <f t="shared" si="189"/>
        <v>0</v>
      </c>
      <c r="O2270" s="31">
        <f t="shared" si="190"/>
        <v>0</v>
      </c>
      <c r="P2270" s="31">
        <f t="shared" si="191"/>
        <v>0</v>
      </c>
    </row>
    <row r="2271" spans="12:16" ht="15" hidden="1" customHeight="1">
      <c r="L2271" s="30" t="str">
        <f t="shared" si="187"/>
        <v>-</v>
      </c>
      <c r="M2271" s="31">
        <f t="shared" si="188"/>
        <v>0</v>
      </c>
      <c r="N2271" s="31">
        <f t="shared" si="189"/>
        <v>0</v>
      </c>
      <c r="O2271" s="31">
        <f t="shared" si="190"/>
        <v>0</v>
      </c>
      <c r="P2271" s="31">
        <f t="shared" si="191"/>
        <v>0</v>
      </c>
    </row>
    <row r="2272" spans="12:16" ht="15" hidden="1" customHeight="1">
      <c r="L2272" s="30" t="str">
        <f t="shared" si="187"/>
        <v>-</v>
      </c>
      <c r="M2272" s="31">
        <f t="shared" si="188"/>
        <v>0</v>
      </c>
      <c r="N2272" s="31">
        <f t="shared" si="189"/>
        <v>0</v>
      </c>
      <c r="O2272" s="31">
        <f t="shared" si="190"/>
        <v>0</v>
      </c>
      <c r="P2272" s="31">
        <f t="shared" si="191"/>
        <v>0</v>
      </c>
    </row>
    <row r="2273" spans="12:16" ht="15" hidden="1" customHeight="1">
      <c r="L2273" s="30" t="str">
        <f t="shared" si="187"/>
        <v>-</v>
      </c>
      <c r="M2273" s="31">
        <f t="shared" si="188"/>
        <v>0</v>
      </c>
      <c r="N2273" s="31">
        <f t="shared" si="189"/>
        <v>0</v>
      </c>
      <c r="O2273" s="31">
        <f t="shared" si="190"/>
        <v>0</v>
      </c>
      <c r="P2273" s="31">
        <f t="shared" si="191"/>
        <v>0</v>
      </c>
    </row>
    <row r="2274" spans="12:16" ht="15" hidden="1" customHeight="1">
      <c r="L2274" s="30" t="str">
        <f t="shared" si="187"/>
        <v>-</v>
      </c>
      <c r="M2274" s="31">
        <f t="shared" si="188"/>
        <v>0</v>
      </c>
      <c r="N2274" s="31">
        <f t="shared" si="189"/>
        <v>0</v>
      </c>
      <c r="O2274" s="31">
        <f t="shared" si="190"/>
        <v>0</v>
      </c>
      <c r="P2274" s="31">
        <f t="shared" si="191"/>
        <v>0</v>
      </c>
    </row>
    <row r="2275" spans="12:16" ht="15" hidden="1" customHeight="1">
      <c r="L2275" s="30" t="str">
        <f t="shared" si="187"/>
        <v>-</v>
      </c>
      <c r="M2275" s="31">
        <f t="shared" si="188"/>
        <v>0</v>
      </c>
      <c r="N2275" s="31">
        <f t="shared" si="189"/>
        <v>0</v>
      </c>
      <c r="O2275" s="31">
        <f t="shared" si="190"/>
        <v>0</v>
      </c>
      <c r="P2275" s="31">
        <f t="shared" si="191"/>
        <v>0</v>
      </c>
    </row>
    <row r="2276" spans="12:16" ht="15" hidden="1" customHeight="1">
      <c r="L2276" s="30" t="str">
        <f t="shared" si="187"/>
        <v>-</v>
      </c>
      <c r="M2276" s="31">
        <f t="shared" si="188"/>
        <v>0</v>
      </c>
      <c r="N2276" s="31">
        <f t="shared" si="189"/>
        <v>0</v>
      </c>
      <c r="O2276" s="31">
        <f t="shared" si="190"/>
        <v>0</v>
      </c>
      <c r="P2276" s="31">
        <f t="shared" si="191"/>
        <v>0</v>
      </c>
    </row>
    <row r="2277" spans="12:16" ht="15" hidden="1" customHeight="1">
      <c r="L2277" s="30" t="str">
        <f t="shared" si="187"/>
        <v>-</v>
      </c>
      <c r="M2277" s="31">
        <f t="shared" si="188"/>
        <v>0</v>
      </c>
      <c r="N2277" s="31">
        <f t="shared" si="189"/>
        <v>0</v>
      </c>
      <c r="O2277" s="31">
        <f t="shared" si="190"/>
        <v>0</v>
      </c>
      <c r="P2277" s="31">
        <f t="shared" si="191"/>
        <v>0</v>
      </c>
    </row>
    <row r="2278" spans="12:16" ht="15" hidden="1" customHeight="1">
      <c r="L2278" s="30" t="str">
        <f t="shared" si="187"/>
        <v>-</v>
      </c>
      <c r="M2278" s="31">
        <f t="shared" si="188"/>
        <v>0</v>
      </c>
      <c r="N2278" s="31">
        <f t="shared" si="189"/>
        <v>0</v>
      </c>
      <c r="O2278" s="31">
        <f t="shared" si="190"/>
        <v>0</v>
      </c>
      <c r="P2278" s="31">
        <f t="shared" si="191"/>
        <v>0</v>
      </c>
    </row>
    <row r="2279" spans="12:16" ht="15" hidden="1" customHeight="1">
      <c r="L2279" s="30" t="str">
        <f t="shared" si="187"/>
        <v>-</v>
      </c>
      <c r="M2279" s="31">
        <f t="shared" si="188"/>
        <v>0</v>
      </c>
      <c r="N2279" s="31">
        <f t="shared" si="189"/>
        <v>0</v>
      </c>
      <c r="O2279" s="31">
        <f t="shared" si="190"/>
        <v>0</v>
      </c>
      <c r="P2279" s="31">
        <f t="shared" si="191"/>
        <v>0</v>
      </c>
    </row>
    <row r="2280" spans="12:16" ht="15" hidden="1" customHeight="1">
      <c r="L2280" s="30" t="str">
        <f t="shared" si="187"/>
        <v>-</v>
      </c>
      <c r="M2280" s="31">
        <f t="shared" si="188"/>
        <v>0</v>
      </c>
      <c r="N2280" s="31">
        <f t="shared" si="189"/>
        <v>0</v>
      </c>
      <c r="O2280" s="31">
        <f t="shared" si="190"/>
        <v>0</v>
      </c>
      <c r="P2280" s="31">
        <f t="shared" si="191"/>
        <v>0</v>
      </c>
    </row>
    <row r="2281" spans="12:16" ht="15" hidden="1" customHeight="1">
      <c r="L2281" s="30" t="str">
        <f t="shared" si="187"/>
        <v>-</v>
      </c>
      <c r="M2281" s="31">
        <f t="shared" si="188"/>
        <v>0</v>
      </c>
      <c r="N2281" s="31">
        <f t="shared" si="189"/>
        <v>0</v>
      </c>
      <c r="O2281" s="31">
        <f t="shared" si="190"/>
        <v>0</v>
      </c>
      <c r="P2281" s="31">
        <f t="shared" si="191"/>
        <v>0</v>
      </c>
    </row>
    <row r="2282" spans="12:16" ht="15" hidden="1" customHeight="1">
      <c r="L2282" s="30" t="str">
        <f t="shared" si="187"/>
        <v>-</v>
      </c>
      <c r="M2282" s="31">
        <f t="shared" si="188"/>
        <v>0</v>
      </c>
      <c r="N2282" s="31">
        <f t="shared" si="189"/>
        <v>0</v>
      </c>
      <c r="O2282" s="31">
        <f t="shared" si="190"/>
        <v>0</v>
      </c>
      <c r="P2282" s="31">
        <f t="shared" si="191"/>
        <v>0</v>
      </c>
    </row>
    <row r="2283" spans="12:16" ht="15" hidden="1" customHeight="1">
      <c r="L2283" s="30" t="str">
        <f t="shared" si="187"/>
        <v>-</v>
      </c>
      <c r="M2283" s="31">
        <f t="shared" si="188"/>
        <v>0</v>
      </c>
      <c r="N2283" s="31">
        <f t="shared" si="189"/>
        <v>0</v>
      </c>
      <c r="O2283" s="31">
        <f t="shared" si="190"/>
        <v>0</v>
      </c>
      <c r="P2283" s="31">
        <f t="shared" si="191"/>
        <v>0</v>
      </c>
    </row>
    <row r="2284" spans="12:16" ht="15" hidden="1" customHeight="1">
      <c r="L2284" s="30" t="str">
        <f t="shared" si="187"/>
        <v>-</v>
      </c>
      <c r="M2284" s="31">
        <f t="shared" si="188"/>
        <v>0</v>
      </c>
      <c r="N2284" s="31">
        <f t="shared" si="189"/>
        <v>0</v>
      </c>
      <c r="O2284" s="31">
        <f t="shared" si="190"/>
        <v>0</v>
      </c>
      <c r="P2284" s="31">
        <f t="shared" si="191"/>
        <v>0</v>
      </c>
    </row>
    <row r="2285" spans="12:16" ht="15" hidden="1" customHeight="1">
      <c r="L2285" s="30" t="str">
        <f t="shared" si="187"/>
        <v>-</v>
      </c>
      <c r="M2285" s="31">
        <f t="shared" si="188"/>
        <v>0</v>
      </c>
      <c r="N2285" s="31">
        <f t="shared" si="189"/>
        <v>0</v>
      </c>
      <c r="O2285" s="31">
        <f t="shared" si="190"/>
        <v>0</v>
      </c>
      <c r="P2285" s="31">
        <f t="shared" si="191"/>
        <v>0</v>
      </c>
    </row>
    <row r="2286" spans="12:16" ht="15" hidden="1" customHeight="1">
      <c r="L2286" s="30" t="str">
        <f t="shared" si="187"/>
        <v>-</v>
      </c>
      <c r="M2286" s="31">
        <f t="shared" si="188"/>
        <v>0</v>
      </c>
      <c r="N2286" s="31">
        <f t="shared" si="189"/>
        <v>0</v>
      </c>
      <c r="O2286" s="31">
        <f t="shared" si="190"/>
        <v>0</v>
      </c>
      <c r="P2286" s="31">
        <f t="shared" si="191"/>
        <v>0</v>
      </c>
    </row>
    <row r="2287" spans="12:16" ht="15" hidden="1" customHeight="1">
      <c r="L2287" s="30" t="str">
        <f t="shared" si="187"/>
        <v>-</v>
      </c>
      <c r="M2287" s="31">
        <f t="shared" si="188"/>
        <v>0</v>
      </c>
      <c r="N2287" s="31">
        <f t="shared" si="189"/>
        <v>0</v>
      </c>
      <c r="O2287" s="31">
        <f t="shared" si="190"/>
        <v>0</v>
      </c>
      <c r="P2287" s="31">
        <f t="shared" si="191"/>
        <v>0</v>
      </c>
    </row>
    <row r="2288" spans="12:16" ht="15" hidden="1" customHeight="1">
      <c r="L2288" s="30" t="str">
        <f t="shared" si="187"/>
        <v>-</v>
      </c>
      <c r="M2288" s="31">
        <f t="shared" si="188"/>
        <v>0</v>
      </c>
      <c r="N2288" s="31">
        <f t="shared" si="189"/>
        <v>0</v>
      </c>
      <c r="O2288" s="31">
        <f t="shared" si="190"/>
        <v>0</v>
      </c>
      <c r="P2288" s="31">
        <f t="shared" si="191"/>
        <v>0</v>
      </c>
    </row>
    <row r="2289" spans="12:16" ht="15" hidden="1" customHeight="1">
      <c r="L2289" s="30" t="str">
        <f t="shared" si="187"/>
        <v>-</v>
      </c>
      <c r="M2289" s="31">
        <f t="shared" si="188"/>
        <v>0</v>
      </c>
      <c r="N2289" s="31">
        <f t="shared" si="189"/>
        <v>0</v>
      </c>
      <c r="O2289" s="31">
        <f t="shared" si="190"/>
        <v>0</v>
      </c>
      <c r="P2289" s="31">
        <f t="shared" si="191"/>
        <v>0</v>
      </c>
    </row>
    <row r="2290" spans="12:16" ht="15" hidden="1" customHeight="1">
      <c r="L2290" s="30" t="str">
        <f t="shared" si="187"/>
        <v>-</v>
      </c>
      <c r="M2290" s="31">
        <f t="shared" si="188"/>
        <v>0</v>
      </c>
      <c r="N2290" s="31">
        <f t="shared" si="189"/>
        <v>0</v>
      </c>
      <c r="O2290" s="31">
        <f t="shared" si="190"/>
        <v>0</v>
      </c>
      <c r="P2290" s="31">
        <f t="shared" si="191"/>
        <v>0</v>
      </c>
    </row>
    <row r="2291" spans="12:16" ht="15" hidden="1" customHeight="1">
      <c r="L2291" s="30" t="str">
        <f t="shared" si="187"/>
        <v>-</v>
      </c>
      <c r="M2291" s="31">
        <f t="shared" si="188"/>
        <v>0</v>
      </c>
      <c r="N2291" s="31">
        <f t="shared" si="189"/>
        <v>0</v>
      </c>
      <c r="O2291" s="31">
        <f t="shared" si="190"/>
        <v>0</v>
      </c>
      <c r="P2291" s="31">
        <f t="shared" si="191"/>
        <v>0</v>
      </c>
    </row>
    <row r="2292" spans="12:16" ht="15" hidden="1" customHeight="1">
      <c r="L2292" s="30" t="str">
        <f t="shared" si="187"/>
        <v>-</v>
      </c>
      <c r="M2292" s="31">
        <f t="shared" si="188"/>
        <v>0</v>
      </c>
      <c r="N2292" s="31">
        <f t="shared" si="189"/>
        <v>0</v>
      </c>
      <c r="O2292" s="31">
        <f t="shared" si="190"/>
        <v>0</v>
      </c>
      <c r="P2292" s="31">
        <f t="shared" si="191"/>
        <v>0</v>
      </c>
    </row>
    <row r="2293" spans="12:16" ht="15" hidden="1" customHeight="1">
      <c r="L2293" s="30" t="str">
        <f t="shared" si="187"/>
        <v>-</v>
      </c>
      <c r="M2293" s="31">
        <f t="shared" si="188"/>
        <v>0</v>
      </c>
      <c r="N2293" s="31">
        <f t="shared" si="189"/>
        <v>0</v>
      </c>
      <c r="O2293" s="31">
        <f t="shared" si="190"/>
        <v>0</v>
      </c>
      <c r="P2293" s="31">
        <f t="shared" si="191"/>
        <v>0</v>
      </c>
    </row>
    <row r="2294" spans="12:16" ht="15" hidden="1" customHeight="1">
      <c r="L2294" s="30" t="str">
        <f t="shared" si="187"/>
        <v>-</v>
      </c>
      <c r="M2294" s="31">
        <f t="shared" si="188"/>
        <v>0</v>
      </c>
      <c r="N2294" s="31">
        <f t="shared" si="189"/>
        <v>0</v>
      </c>
      <c r="O2294" s="31">
        <f t="shared" si="190"/>
        <v>0</v>
      </c>
      <c r="P2294" s="31">
        <f t="shared" si="191"/>
        <v>0</v>
      </c>
    </row>
    <row r="2295" spans="12:16" ht="15" hidden="1" customHeight="1">
      <c r="L2295" s="30" t="str">
        <f t="shared" si="187"/>
        <v>-</v>
      </c>
      <c r="M2295" s="31">
        <f t="shared" si="188"/>
        <v>0</v>
      </c>
      <c r="N2295" s="31">
        <f t="shared" si="189"/>
        <v>0</v>
      </c>
      <c r="O2295" s="31">
        <f t="shared" si="190"/>
        <v>0</v>
      </c>
      <c r="P2295" s="31">
        <f t="shared" si="191"/>
        <v>0</v>
      </c>
    </row>
    <row r="2296" spans="12:16" ht="15" hidden="1" customHeight="1">
      <c r="L2296" s="30" t="str">
        <f t="shared" si="187"/>
        <v>-</v>
      </c>
      <c r="M2296" s="31">
        <f t="shared" si="188"/>
        <v>0</v>
      </c>
      <c r="N2296" s="31">
        <f t="shared" si="189"/>
        <v>0</v>
      </c>
      <c r="O2296" s="31">
        <f t="shared" si="190"/>
        <v>0</v>
      </c>
      <c r="P2296" s="31">
        <f t="shared" si="191"/>
        <v>0</v>
      </c>
    </row>
    <row r="2297" spans="12:16" ht="15" hidden="1" customHeight="1">
      <c r="L2297" s="30" t="str">
        <f t="shared" si="187"/>
        <v>-</v>
      </c>
      <c r="M2297" s="31">
        <f t="shared" si="188"/>
        <v>0</v>
      </c>
      <c r="N2297" s="31">
        <f t="shared" si="189"/>
        <v>0</v>
      </c>
      <c r="O2297" s="31">
        <f t="shared" si="190"/>
        <v>0</v>
      </c>
      <c r="P2297" s="31">
        <f t="shared" si="191"/>
        <v>0</v>
      </c>
    </row>
    <row r="2298" spans="12:16" ht="15" hidden="1" customHeight="1">
      <c r="L2298" s="30" t="str">
        <f t="shared" si="187"/>
        <v>-</v>
      </c>
      <c r="M2298" s="31">
        <f t="shared" si="188"/>
        <v>0</v>
      </c>
      <c r="N2298" s="31">
        <f t="shared" si="189"/>
        <v>0</v>
      </c>
      <c r="O2298" s="31">
        <f t="shared" si="190"/>
        <v>0</v>
      </c>
      <c r="P2298" s="31">
        <f t="shared" si="191"/>
        <v>0</v>
      </c>
    </row>
    <row r="2299" spans="12:16" ht="15" hidden="1" customHeight="1">
      <c r="L2299" s="30" t="str">
        <f t="shared" si="187"/>
        <v>-</v>
      </c>
      <c r="M2299" s="31">
        <f t="shared" si="188"/>
        <v>0</v>
      </c>
      <c r="N2299" s="31">
        <f t="shared" si="189"/>
        <v>0</v>
      </c>
      <c r="O2299" s="31">
        <f t="shared" si="190"/>
        <v>0</v>
      </c>
      <c r="P2299" s="31">
        <f t="shared" si="191"/>
        <v>0</v>
      </c>
    </row>
    <row r="2300" spans="12:16" ht="15" hidden="1" customHeight="1">
      <c r="L2300" s="30" t="str">
        <f t="shared" si="187"/>
        <v>-</v>
      </c>
      <c r="M2300" s="31">
        <f t="shared" si="188"/>
        <v>0</v>
      </c>
      <c r="N2300" s="31">
        <f t="shared" si="189"/>
        <v>0</v>
      </c>
      <c r="O2300" s="31">
        <f t="shared" si="190"/>
        <v>0</v>
      </c>
      <c r="P2300" s="31">
        <f t="shared" si="191"/>
        <v>0</v>
      </c>
    </row>
    <row r="2301" spans="12:16" ht="15" hidden="1" customHeight="1">
      <c r="L2301" s="30" t="str">
        <f t="shared" si="187"/>
        <v>-</v>
      </c>
      <c r="M2301" s="31">
        <f t="shared" si="188"/>
        <v>0</v>
      </c>
      <c r="N2301" s="31">
        <f t="shared" si="189"/>
        <v>0</v>
      </c>
      <c r="O2301" s="31">
        <f t="shared" si="190"/>
        <v>0</v>
      </c>
      <c r="P2301" s="31">
        <f t="shared" si="191"/>
        <v>0</v>
      </c>
    </row>
    <row r="2302" spans="12:16" ht="15" hidden="1" customHeight="1">
      <c r="L2302" s="30" t="str">
        <f t="shared" si="187"/>
        <v>-</v>
      </c>
      <c r="M2302" s="31">
        <f t="shared" si="188"/>
        <v>0</v>
      </c>
      <c r="N2302" s="31">
        <f t="shared" si="189"/>
        <v>0</v>
      </c>
      <c r="O2302" s="31">
        <f t="shared" si="190"/>
        <v>0</v>
      </c>
      <c r="P2302" s="31">
        <f t="shared" si="191"/>
        <v>0</v>
      </c>
    </row>
    <row r="2303" spans="12:16" ht="15" hidden="1" customHeight="1">
      <c r="L2303" s="30" t="str">
        <f t="shared" si="187"/>
        <v>-</v>
      </c>
      <c r="M2303" s="31">
        <f t="shared" si="188"/>
        <v>0</v>
      </c>
      <c r="N2303" s="31">
        <f t="shared" si="189"/>
        <v>0</v>
      </c>
      <c r="O2303" s="31">
        <f t="shared" si="190"/>
        <v>0</v>
      </c>
      <c r="P2303" s="31">
        <f t="shared" si="191"/>
        <v>0</v>
      </c>
    </row>
    <row r="2304" spans="12:16" ht="15" hidden="1" customHeight="1">
      <c r="L2304" s="30" t="str">
        <f t="shared" si="187"/>
        <v>-</v>
      </c>
      <c r="M2304" s="31">
        <f t="shared" si="188"/>
        <v>0</v>
      </c>
      <c r="N2304" s="31">
        <f t="shared" si="189"/>
        <v>0</v>
      </c>
      <c r="O2304" s="31">
        <f t="shared" si="190"/>
        <v>0</v>
      </c>
      <c r="P2304" s="31">
        <f t="shared" si="191"/>
        <v>0</v>
      </c>
    </row>
    <row r="2305" spans="12:16" ht="15" hidden="1" customHeight="1">
      <c r="L2305" s="30" t="str">
        <f t="shared" si="187"/>
        <v>-</v>
      </c>
      <c r="M2305" s="31">
        <f t="shared" si="188"/>
        <v>0</v>
      </c>
      <c r="N2305" s="31">
        <f t="shared" si="189"/>
        <v>0</v>
      </c>
      <c r="O2305" s="31">
        <f t="shared" si="190"/>
        <v>0</v>
      </c>
      <c r="P2305" s="31">
        <f t="shared" si="191"/>
        <v>0</v>
      </c>
    </row>
    <row r="2306" spans="12:16" ht="15" hidden="1" customHeight="1">
      <c r="L2306" s="30" t="str">
        <f t="shared" si="187"/>
        <v>-</v>
      </c>
      <c r="M2306" s="31">
        <f t="shared" si="188"/>
        <v>0</v>
      </c>
      <c r="N2306" s="31">
        <f t="shared" si="189"/>
        <v>0</v>
      </c>
      <c r="O2306" s="31">
        <f t="shared" si="190"/>
        <v>0</v>
      </c>
      <c r="P2306" s="31">
        <f t="shared" si="191"/>
        <v>0</v>
      </c>
    </row>
    <row r="2307" spans="12:16" ht="15" hidden="1" customHeight="1">
      <c r="L2307" s="30" t="str">
        <f t="shared" si="187"/>
        <v>-</v>
      </c>
      <c r="M2307" s="31">
        <f t="shared" si="188"/>
        <v>0</v>
      </c>
      <c r="N2307" s="31">
        <f t="shared" si="189"/>
        <v>0</v>
      </c>
      <c r="O2307" s="31">
        <f t="shared" si="190"/>
        <v>0</v>
      </c>
      <c r="P2307" s="31">
        <f t="shared" si="191"/>
        <v>0</v>
      </c>
    </row>
    <row r="2308" spans="12:16" ht="15" hidden="1" customHeight="1">
      <c r="L2308" s="30" t="str">
        <f t="shared" si="187"/>
        <v>-</v>
      </c>
      <c r="M2308" s="31">
        <f t="shared" si="188"/>
        <v>0</v>
      </c>
      <c r="N2308" s="31">
        <f t="shared" si="189"/>
        <v>0</v>
      </c>
      <c r="O2308" s="31">
        <f t="shared" si="190"/>
        <v>0</v>
      </c>
      <c r="P2308" s="31">
        <f t="shared" si="191"/>
        <v>0</v>
      </c>
    </row>
    <row r="2309" spans="12:16" ht="15" hidden="1" customHeight="1">
      <c r="L2309" s="30" t="str">
        <f t="shared" si="187"/>
        <v>-</v>
      </c>
      <c r="M2309" s="31">
        <f t="shared" si="188"/>
        <v>0</v>
      </c>
      <c r="N2309" s="31">
        <f t="shared" si="189"/>
        <v>0</v>
      </c>
      <c r="O2309" s="31">
        <f t="shared" si="190"/>
        <v>0</v>
      </c>
      <c r="P2309" s="31">
        <f t="shared" si="191"/>
        <v>0</v>
      </c>
    </row>
    <row r="2310" spans="12:16" ht="15" hidden="1" customHeight="1">
      <c r="L2310" s="30" t="str">
        <f t="shared" si="187"/>
        <v>-</v>
      </c>
      <c r="M2310" s="31">
        <f t="shared" si="188"/>
        <v>0</v>
      </c>
      <c r="N2310" s="31">
        <f t="shared" si="189"/>
        <v>0</v>
      </c>
      <c r="O2310" s="31">
        <f t="shared" si="190"/>
        <v>0</v>
      </c>
      <c r="P2310" s="31">
        <f t="shared" si="191"/>
        <v>0</v>
      </c>
    </row>
    <row r="2311" spans="12:16" ht="15" hidden="1" customHeight="1">
      <c r="L2311" s="30" t="str">
        <f t="shared" si="187"/>
        <v>-</v>
      </c>
      <c r="M2311" s="31">
        <f t="shared" si="188"/>
        <v>0</v>
      </c>
      <c r="N2311" s="31">
        <f t="shared" si="189"/>
        <v>0</v>
      </c>
      <c r="O2311" s="31">
        <f t="shared" si="190"/>
        <v>0</v>
      </c>
      <c r="P2311" s="31">
        <f t="shared" si="191"/>
        <v>0</v>
      </c>
    </row>
    <row r="2312" spans="12:16" ht="15" hidden="1" customHeight="1">
      <c r="L2312" s="30" t="str">
        <f t="shared" si="187"/>
        <v>-</v>
      </c>
      <c r="M2312" s="31">
        <f t="shared" si="188"/>
        <v>0</v>
      </c>
      <c r="N2312" s="31">
        <f t="shared" si="189"/>
        <v>0</v>
      </c>
      <c r="O2312" s="31">
        <f t="shared" si="190"/>
        <v>0</v>
      </c>
      <c r="P2312" s="31">
        <f t="shared" si="191"/>
        <v>0</v>
      </c>
    </row>
    <row r="2313" spans="12:16" ht="15" hidden="1" customHeight="1">
      <c r="L2313" s="30" t="str">
        <f t="shared" si="187"/>
        <v>-</v>
      </c>
      <c r="M2313" s="31">
        <f t="shared" si="188"/>
        <v>0</v>
      </c>
      <c r="N2313" s="31">
        <f t="shared" si="189"/>
        <v>0</v>
      </c>
      <c r="O2313" s="31">
        <f t="shared" si="190"/>
        <v>0</v>
      </c>
      <c r="P2313" s="31">
        <f t="shared" si="191"/>
        <v>0</v>
      </c>
    </row>
    <row r="2314" spans="12:16" ht="15" hidden="1" customHeight="1">
      <c r="L2314" s="30" t="str">
        <f t="shared" si="187"/>
        <v>-</v>
      </c>
      <c r="M2314" s="31">
        <f t="shared" si="188"/>
        <v>0</v>
      </c>
      <c r="N2314" s="31">
        <f t="shared" si="189"/>
        <v>0</v>
      </c>
      <c r="O2314" s="31">
        <f t="shared" si="190"/>
        <v>0</v>
      </c>
      <c r="P2314" s="31">
        <f t="shared" si="191"/>
        <v>0</v>
      </c>
    </row>
    <row r="2315" spans="12:16" ht="15" hidden="1" customHeight="1">
      <c r="L2315" s="30" t="str">
        <f t="shared" si="187"/>
        <v>-</v>
      </c>
      <c r="M2315" s="31">
        <f t="shared" si="188"/>
        <v>0</v>
      </c>
      <c r="N2315" s="31">
        <f t="shared" si="189"/>
        <v>0</v>
      </c>
      <c r="O2315" s="31">
        <f t="shared" si="190"/>
        <v>0</v>
      </c>
      <c r="P2315" s="31">
        <f t="shared" si="191"/>
        <v>0</v>
      </c>
    </row>
    <row r="2316" spans="12:16" ht="15" hidden="1" customHeight="1">
      <c r="L2316" s="30" t="str">
        <f t="shared" si="187"/>
        <v>-</v>
      </c>
      <c r="M2316" s="31">
        <f t="shared" si="188"/>
        <v>0</v>
      </c>
      <c r="N2316" s="31">
        <f t="shared" si="189"/>
        <v>0</v>
      </c>
      <c r="O2316" s="31">
        <f t="shared" si="190"/>
        <v>0</v>
      </c>
      <c r="P2316" s="31">
        <f t="shared" si="191"/>
        <v>0</v>
      </c>
    </row>
    <row r="2317" spans="12:16" ht="15" hidden="1" customHeight="1">
      <c r="L2317" s="30" t="str">
        <f t="shared" si="187"/>
        <v>-</v>
      </c>
      <c r="M2317" s="31">
        <f t="shared" si="188"/>
        <v>0</v>
      </c>
      <c r="N2317" s="31">
        <f t="shared" si="189"/>
        <v>0</v>
      </c>
      <c r="O2317" s="31">
        <f t="shared" si="190"/>
        <v>0</v>
      </c>
      <c r="P2317" s="31">
        <f t="shared" si="191"/>
        <v>0</v>
      </c>
    </row>
    <row r="2318" spans="12:16" ht="15" hidden="1" customHeight="1">
      <c r="L2318" s="30" t="str">
        <f t="shared" si="187"/>
        <v>-</v>
      </c>
      <c r="M2318" s="31">
        <f t="shared" si="188"/>
        <v>0</v>
      </c>
      <c r="N2318" s="31">
        <f t="shared" si="189"/>
        <v>0</v>
      </c>
      <c r="O2318" s="31">
        <f t="shared" si="190"/>
        <v>0</v>
      </c>
      <c r="P2318" s="31">
        <f t="shared" si="191"/>
        <v>0</v>
      </c>
    </row>
    <row r="2319" spans="12:16" ht="15" hidden="1" customHeight="1">
      <c r="L2319" s="30" t="str">
        <f t="shared" si="187"/>
        <v>-</v>
      </c>
      <c r="M2319" s="31">
        <f t="shared" si="188"/>
        <v>0</v>
      </c>
      <c r="N2319" s="31">
        <f t="shared" si="189"/>
        <v>0</v>
      </c>
      <c r="O2319" s="31">
        <f t="shared" si="190"/>
        <v>0</v>
      </c>
      <c r="P2319" s="31">
        <f t="shared" si="191"/>
        <v>0</v>
      </c>
    </row>
    <row r="2320" spans="12:16" ht="15" hidden="1" customHeight="1">
      <c r="L2320" s="30" t="str">
        <f t="shared" si="187"/>
        <v>-</v>
      </c>
      <c r="M2320" s="31">
        <f t="shared" si="188"/>
        <v>0</v>
      </c>
      <c r="N2320" s="31">
        <f t="shared" si="189"/>
        <v>0</v>
      </c>
      <c r="O2320" s="31">
        <f t="shared" si="190"/>
        <v>0</v>
      </c>
      <c r="P2320" s="31">
        <f t="shared" si="191"/>
        <v>0</v>
      </c>
    </row>
    <row r="2321" spans="12:16" ht="15" hidden="1" customHeight="1">
      <c r="L2321" s="30" t="str">
        <f t="shared" si="187"/>
        <v>-</v>
      </c>
      <c r="M2321" s="31">
        <f t="shared" si="188"/>
        <v>0</v>
      </c>
      <c r="N2321" s="31">
        <f t="shared" si="189"/>
        <v>0</v>
      </c>
      <c r="O2321" s="31">
        <f t="shared" si="190"/>
        <v>0</v>
      </c>
      <c r="P2321" s="31">
        <f t="shared" si="191"/>
        <v>0</v>
      </c>
    </row>
    <row r="2322" spans="12:16" ht="15" hidden="1" customHeight="1">
      <c r="L2322" s="30" t="str">
        <f t="shared" si="187"/>
        <v>-</v>
      </c>
      <c r="M2322" s="31">
        <f t="shared" si="188"/>
        <v>0</v>
      </c>
      <c r="N2322" s="31">
        <f t="shared" si="189"/>
        <v>0</v>
      </c>
      <c r="O2322" s="31">
        <f t="shared" si="190"/>
        <v>0</v>
      </c>
      <c r="P2322" s="31">
        <f t="shared" si="191"/>
        <v>0</v>
      </c>
    </row>
    <row r="2323" spans="12:16" ht="15" hidden="1" customHeight="1">
      <c r="L2323" s="30" t="str">
        <f t="shared" si="187"/>
        <v>-</v>
      </c>
      <c r="M2323" s="31">
        <f t="shared" si="188"/>
        <v>0</v>
      </c>
      <c r="N2323" s="31">
        <f t="shared" si="189"/>
        <v>0</v>
      </c>
      <c r="O2323" s="31">
        <f t="shared" si="190"/>
        <v>0</v>
      </c>
      <c r="P2323" s="31">
        <f t="shared" si="191"/>
        <v>0</v>
      </c>
    </row>
    <row r="2324" spans="12:16" ht="15" hidden="1" customHeight="1">
      <c r="L2324" s="30" t="str">
        <f t="shared" si="187"/>
        <v>-</v>
      </c>
      <c r="M2324" s="31">
        <f t="shared" si="188"/>
        <v>0</v>
      </c>
      <c r="N2324" s="31">
        <f t="shared" si="189"/>
        <v>0</v>
      </c>
      <c r="O2324" s="31">
        <f t="shared" si="190"/>
        <v>0</v>
      </c>
      <c r="P2324" s="31">
        <f t="shared" si="191"/>
        <v>0</v>
      </c>
    </row>
    <row r="2325" spans="12:16" ht="15" hidden="1" customHeight="1">
      <c r="L2325" s="30" t="str">
        <f t="shared" si="187"/>
        <v>-</v>
      </c>
      <c r="M2325" s="31">
        <f t="shared" si="188"/>
        <v>0</v>
      </c>
      <c r="N2325" s="31">
        <f t="shared" si="189"/>
        <v>0</v>
      </c>
      <c r="O2325" s="31">
        <f t="shared" si="190"/>
        <v>0</v>
      </c>
      <c r="P2325" s="31">
        <f t="shared" si="191"/>
        <v>0</v>
      </c>
    </row>
    <row r="2326" spans="12:16" ht="15" hidden="1" customHeight="1">
      <c r="L2326" s="30" t="str">
        <f t="shared" si="187"/>
        <v>-</v>
      </c>
      <c r="M2326" s="31">
        <f t="shared" si="188"/>
        <v>0</v>
      </c>
      <c r="N2326" s="31">
        <f t="shared" si="189"/>
        <v>0</v>
      </c>
      <c r="O2326" s="31">
        <f t="shared" si="190"/>
        <v>0</v>
      </c>
      <c r="P2326" s="31">
        <f t="shared" si="191"/>
        <v>0</v>
      </c>
    </row>
    <row r="2327" spans="12:16" ht="15" hidden="1" customHeight="1">
      <c r="L2327" s="30" t="str">
        <f t="shared" si="187"/>
        <v>-</v>
      </c>
      <c r="M2327" s="31">
        <f t="shared" si="188"/>
        <v>0</v>
      </c>
      <c r="N2327" s="31">
        <f t="shared" si="189"/>
        <v>0</v>
      </c>
      <c r="O2327" s="31">
        <f t="shared" si="190"/>
        <v>0</v>
      </c>
      <c r="P2327" s="31">
        <f t="shared" si="191"/>
        <v>0</v>
      </c>
    </row>
    <row r="2328" spans="12:16" ht="15" hidden="1" customHeight="1">
      <c r="L2328" s="30" t="str">
        <f t="shared" ref="L2328:L2391" si="192">IFERROR(IF(MAX(L2327+1,Дата_получения_Займа+1)&gt;Дата_погашения_Займа,"-",MAX(L2327+1,Дата_получения_Займа+1)),"-")</f>
        <v>-</v>
      </c>
      <c r="M2328" s="31">
        <f t="shared" ref="M2328:M2391" si="193">IFERROR(VLOOKUP(L2328,$B$24:$E$52,4,FALSE),0)</f>
        <v>0</v>
      </c>
      <c r="N2328" s="31">
        <f t="shared" ref="N2328:N2391" si="194">IF(ISNUMBER(N2327),N2327-M2328,$E$13)</f>
        <v>0</v>
      </c>
      <c r="O2328" s="31">
        <f t="shared" ref="O2328:O2391" si="195">IFERROR(IF(ISNUMBER(N2327),N2327,$E$13)*IF(L2328&gt;=$J$14,$E$18,$E$17)/IF(MOD(YEAR(L2328),4),365,366)*IF(ISBLANK(L2327),L2328-$E$15,L2328-L2327),0)</f>
        <v>0</v>
      </c>
      <c r="P2328" s="31">
        <f t="shared" ref="P2328:P2391" si="196">IFERROR(IF(ISNUMBER(N2327),N2327,$E$13)*3%/IF(MOD(YEAR(L2328),4),365,366)*IF(ISBLANK(L2327),(L2328-$E$15),L2328-L2327),0)</f>
        <v>0</v>
      </c>
    </row>
    <row r="2329" spans="12:16" ht="15" hidden="1" customHeight="1">
      <c r="L2329" s="30" t="str">
        <f t="shared" si="192"/>
        <v>-</v>
      </c>
      <c r="M2329" s="31">
        <f t="shared" si="193"/>
        <v>0</v>
      </c>
      <c r="N2329" s="31">
        <f t="shared" si="194"/>
        <v>0</v>
      </c>
      <c r="O2329" s="31">
        <f t="shared" si="195"/>
        <v>0</v>
      </c>
      <c r="P2329" s="31">
        <f t="shared" si="196"/>
        <v>0</v>
      </c>
    </row>
    <row r="2330" spans="12:16" ht="15" hidden="1" customHeight="1">
      <c r="L2330" s="30" t="str">
        <f t="shared" si="192"/>
        <v>-</v>
      </c>
      <c r="M2330" s="31">
        <f t="shared" si="193"/>
        <v>0</v>
      </c>
      <c r="N2330" s="31">
        <f t="shared" si="194"/>
        <v>0</v>
      </c>
      <c r="O2330" s="31">
        <f t="shared" si="195"/>
        <v>0</v>
      </c>
      <c r="P2330" s="31">
        <f t="shared" si="196"/>
        <v>0</v>
      </c>
    </row>
    <row r="2331" spans="12:16" ht="15" hidden="1" customHeight="1">
      <c r="L2331" s="30" t="str">
        <f t="shared" si="192"/>
        <v>-</v>
      </c>
      <c r="M2331" s="31">
        <f t="shared" si="193"/>
        <v>0</v>
      </c>
      <c r="N2331" s="31">
        <f t="shared" si="194"/>
        <v>0</v>
      </c>
      <c r="O2331" s="31">
        <f t="shared" si="195"/>
        <v>0</v>
      </c>
      <c r="P2331" s="31">
        <f t="shared" si="196"/>
        <v>0</v>
      </c>
    </row>
    <row r="2332" spans="12:16" ht="15" hidden="1" customHeight="1">
      <c r="L2332" s="30" t="str">
        <f t="shared" si="192"/>
        <v>-</v>
      </c>
      <c r="M2332" s="31">
        <f t="shared" si="193"/>
        <v>0</v>
      </c>
      <c r="N2332" s="31">
        <f t="shared" si="194"/>
        <v>0</v>
      </c>
      <c r="O2332" s="31">
        <f t="shared" si="195"/>
        <v>0</v>
      </c>
      <c r="P2332" s="31">
        <f t="shared" si="196"/>
        <v>0</v>
      </c>
    </row>
    <row r="2333" spans="12:16" ht="15" hidden="1" customHeight="1">
      <c r="L2333" s="30" t="str">
        <f t="shared" si="192"/>
        <v>-</v>
      </c>
      <c r="M2333" s="31">
        <f t="shared" si="193"/>
        <v>0</v>
      </c>
      <c r="N2333" s="31">
        <f t="shared" si="194"/>
        <v>0</v>
      </c>
      <c r="O2333" s="31">
        <f t="shared" si="195"/>
        <v>0</v>
      </c>
      <c r="P2333" s="31">
        <f t="shared" si="196"/>
        <v>0</v>
      </c>
    </row>
    <row r="2334" spans="12:16" ht="15" hidden="1" customHeight="1">
      <c r="L2334" s="30" t="str">
        <f t="shared" si="192"/>
        <v>-</v>
      </c>
      <c r="M2334" s="31">
        <f t="shared" si="193"/>
        <v>0</v>
      </c>
      <c r="N2334" s="31">
        <f t="shared" si="194"/>
        <v>0</v>
      </c>
      <c r="O2334" s="31">
        <f t="shared" si="195"/>
        <v>0</v>
      </c>
      <c r="P2334" s="31">
        <f t="shared" si="196"/>
        <v>0</v>
      </c>
    </row>
    <row r="2335" spans="12:16" ht="15" hidden="1" customHeight="1">
      <c r="L2335" s="30" t="str">
        <f t="shared" si="192"/>
        <v>-</v>
      </c>
      <c r="M2335" s="31">
        <f t="shared" si="193"/>
        <v>0</v>
      </c>
      <c r="N2335" s="31">
        <f t="shared" si="194"/>
        <v>0</v>
      </c>
      <c r="O2335" s="31">
        <f t="shared" si="195"/>
        <v>0</v>
      </c>
      <c r="P2335" s="31">
        <f t="shared" si="196"/>
        <v>0</v>
      </c>
    </row>
    <row r="2336" spans="12:16" ht="15" hidden="1" customHeight="1">
      <c r="L2336" s="30" t="str">
        <f t="shared" si="192"/>
        <v>-</v>
      </c>
      <c r="M2336" s="31">
        <f t="shared" si="193"/>
        <v>0</v>
      </c>
      <c r="N2336" s="31">
        <f t="shared" si="194"/>
        <v>0</v>
      </c>
      <c r="O2336" s="31">
        <f t="shared" si="195"/>
        <v>0</v>
      </c>
      <c r="P2336" s="31">
        <f t="shared" si="196"/>
        <v>0</v>
      </c>
    </row>
    <row r="2337" spans="12:16" ht="15" hidden="1" customHeight="1">
      <c r="L2337" s="30" t="str">
        <f t="shared" si="192"/>
        <v>-</v>
      </c>
      <c r="M2337" s="31">
        <f t="shared" si="193"/>
        <v>0</v>
      </c>
      <c r="N2337" s="31">
        <f t="shared" si="194"/>
        <v>0</v>
      </c>
      <c r="O2337" s="31">
        <f t="shared" si="195"/>
        <v>0</v>
      </c>
      <c r="P2337" s="31">
        <f t="shared" si="196"/>
        <v>0</v>
      </c>
    </row>
    <row r="2338" spans="12:16" ht="15" hidden="1" customHeight="1">
      <c r="L2338" s="30" t="str">
        <f t="shared" si="192"/>
        <v>-</v>
      </c>
      <c r="M2338" s="31">
        <f t="shared" si="193"/>
        <v>0</v>
      </c>
      <c r="N2338" s="31">
        <f t="shared" si="194"/>
        <v>0</v>
      </c>
      <c r="O2338" s="31">
        <f t="shared" si="195"/>
        <v>0</v>
      </c>
      <c r="P2338" s="31">
        <f t="shared" si="196"/>
        <v>0</v>
      </c>
    </row>
    <row r="2339" spans="12:16" ht="15" hidden="1" customHeight="1">
      <c r="L2339" s="30" t="str">
        <f t="shared" si="192"/>
        <v>-</v>
      </c>
      <c r="M2339" s="31">
        <f t="shared" si="193"/>
        <v>0</v>
      </c>
      <c r="N2339" s="31">
        <f t="shared" si="194"/>
        <v>0</v>
      </c>
      <c r="O2339" s="31">
        <f t="shared" si="195"/>
        <v>0</v>
      </c>
      <c r="P2339" s="31">
        <f t="shared" si="196"/>
        <v>0</v>
      </c>
    </row>
    <row r="2340" spans="12:16" ht="15" hidden="1" customHeight="1">
      <c r="L2340" s="30" t="str">
        <f t="shared" si="192"/>
        <v>-</v>
      </c>
      <c r="M2340" s="31">
        <f t="shared" si="193"/>
        <v>0</v>
      </c>
      <c r="N2340" s="31">
        <f t="shared" si="194"/>
        <v>0</v>
      </c>
      <c r="O2340" s="31">
        <f t="shared" si="195"/>
        <v>0</v>
      </c>
      <c r="P2340" s="31">
        <f t="shared" si="196"/>
        <v>0</v>
      </c>
    </row>
    <row r="2341" spans="12:16" ht="15" hidden="1" customHeight="1">
      <c r="L2341" s="30" t="str">
        <f t="shared" si="192"/>
        <v>-</v>
      </c>
      <c r="M2341" s="31">
        <f t="shared" si="193"/>
        <v>0</v>
      </c>
      <c r="N2341" s="31">
        <f t="shared" si="194"/>
        <v>0</v>
      </c>
      <c r="O2341" s="31">
        <f t="shared" si="195"/>
        <v>0</v>
      </c>
      <c r="P2341" s="31">
        <f t="shared" si="196"/>
        <v>0</v>
      </c>
    </row>
    <row r="2342" spans="12:16" ht="15" hidden="1" customHeight="1">
      <c r="L2342" s="30" t="str">
        <f t="shared" si="192"/>
        <v>-</v>
      </c>
      <c r="M2342" s="31">
        <f t="shared" si="193"/>
        <v>0</v>
      </c>
      <c r="N2342" s="31">
        <f t="shared" si="194"/>
        <v>0</v>
      </c>
      <c r="O2342" s="31">
        <f t="shared" si="195"/>
        <v>0</v>
      </c>
      <c r="P2342" s="31">
        <f t="shared" si="196"/>
        <v>0</v>
      </c>
    </row>
    <row r="2343" spans="12:16" ht="15" hidden="1" customHeight="1">
      <c r="L2343" s="30" t="str">
        <f t="shared" si="192"/>
        <v>-</v>
      </c>
      <c r="M2343" s="31">
        <f t="shared" si="193"/>
        <v>0</v>
      </c>
      <c r="N2343" s="31">
        <f t="shared" si="194"/>
        <v>0</v>
      </c>
      <c r="O2343" s="31">
        <f t="shared" si="195"/>
        <v>0</v>
      </c>
      <c r="P2343" s="31">
        <f t="shared" si="196"/>
        <v>0</v>
      </c>
    </row>
    <row r="2344" spans="12:16" ht="15" hidden="1" customHeight="1">
      <c r="L2344" s="30" t="str">
        <f t="shared" si="192"/>
        <v>-</v>
      </c>
      <c r="M2344" s="31">
        <f t="shared" si="193"/>
        <v>0</v>
      </c>
      <c r="N2344" s="31">
        <f t="shared" si="194"/>
        <v>0</v>
      </c>
      <c r="O2344" s="31">
        <f t="shared" si="195"/>
        <v>0</v>
      </c>
      <c r="P2344" s="31">
        <f t="shared" si="196"/>
        <v>0</v>
      </c>
    </row>
    <row r="2345" spans="12:16" ht="15" hidden="1" customHeight="1">
      <c r="L2345" s="30" t="str">
        <f t="shared" si="192"/>
        <v>-</v>
      </c>
      <c r="M2345" s="31">
        <f t="shared" si="193"/>
        <v>0</v>
      </c>
      <c r="N2345" s="31">
        <f t="shared" si="194"/>
        <v>0</v>
      </c>
      <c r="O2345" s="31">
        <f t="shared" si="195"/>
        <v>0</v>
      </c>
      <c r="P2345" s="31">
        <f t="shared" si="196"/>
        <v>0</v>
      </c>
    </row>
    <row r="2346" spans="12:16" ht="15" hidden="1" customHeight="1">
      <c r="L2346" s="30" t="str">
        <f t="shared" si="192"/>
        <v>-</v>
      </c>
      <c r="M2346" s="31">
        <f t="shared" si="193"/>
        <v>0</v>
      </c>
      <c r="N2346" s="31">
        <f t="shared" si="194"/>
        <v>0</v>
      </c>
      <c r="O2346" s="31">
        <f t="shared" si="195"/>
        <v>0</v>
      </c>
      <c r="P2346" s="31">
        <f t="shared" si="196"/>
        <v>0</v>
      </c>
    </row>
    <row r="2347" spans="12:16" ht="15" hidden="1" customHeight="1">
      <c r="L2347" s="30" t="str">
        <f t="shared" si="192"/>
        <v>-</v>
      </c>
      <c r="M2347" s="31">
        <f t="shared" si="193"/>
        <v>0</v>
      </c>
      <c r="N2347" s="31">
        <f t="shared" si="194"/>
        <v>0</v>
      </c>
      <c r="O2347" s="31">
        <f t="shared" si="195"/>
        <v>0</v>
      </c>
      <c r="P2347" s="31">
        <f t="shared" si="196"/>
        <v>0</v>
      </c>
    </row>
    <row r="2348" spans="12:16" ht="15" hidden="1" customHeight="1">
      <c r="L2348" s="30" t="str">
        <f t="shared" si="192"/>
        <v>-</v>
      </c>
      <c r="M2348" s="31">
        <f t="shared" si="193"/>
        <v>0</v>
      </c>
      <c r="N2348" s="31">
        <f t="shared" si="194"/>
        <v>0</v>
      </c>
      <c r="O2348" s="31">
        <f t="shared" si="195"/>
        <v>0</v>
      </c>
      <c r="P2348" s="31">
        <f t="shared" si="196"/>
        <v>0</v>
      </c>
    </row>
    <row r="2349" spans="12:16" ht="15" hidden="1" customHeight="1">
      <c r="L2349" s="30" t="str">
        <f t="shared" si="192"/>
        <v>-</v>
      </c>
      <c r="M2349" s="31">
        <f t="shared" si="193"/>
        <v>0</v>
      </c>
      <c r="N2349" s="31">
        <f t="shared" si="194"/>
        <v>0</v>
      </c>
      <c r="O2349" s="31">
        <f t="shared" si="195"/>
        <v>0</v>
      </c>
      <c r="P2349" s="31">
        <f t="shared" si="196"/>
        <v>0</v>
      </c>
    </row>
    <row r="2350" spans="12:16" ht="15" hidden="1" customHeight="1">
      <c r="L2350" s="30" t="str">
        <f t="shared" si="192"/>
        <v>-</v>
      </c>
      <c r="M2350" s="31">
        <f t="shared" si="193"/>
        <v>0</v>
      </c>
      <c r="N2350" s="31">
        <f t="shared" si="194"/>
        <v>0</v>
      </c>
      <c r="O2350" s="31">
        <f t="shared" si="195"/>
        <v>0</v>
      </c>
      <c r="P2350" s="31">
        <f t="shared" si="196"/>
        <v>0</v>
      </c>
    </row>
    <row r="2351" spans="12:16" ht="15" hidden="1" customHeight="1">
      <c r="L2351" s="30" t="str">
        <f t="shared" si="192"/>
        <v>-</v>
      </c>
      <c r="M2351" s="31">
        <f t="shared" si="193"/>
        <v>0</v>
      </c>
      <c r="N2351" s="31">
        <f t="shared" si="194"/>
        <v>0</v>
      </c>
      <c r="O2351" s="31">
        <f t="shared" si="195"/>
        <v>0</v>
      </c>
      <c r="P2351" s="31">
        <f t="shared" si="196"/>
        <v>0</v>
      </c>
    </row>
    <row r="2352" spans="12:16" ht="15" hidden="1" customHeight="1">
      <c r="L2352" s="30" t="str">
        <f t="shared" si="192"/>
        <v>-</v>
      </c>
      <c r="M2352" s="31">
        <f t="shared" si="193"/>
        <v>0</v>
      </c>
      <c r="N2352" s="31">
        <f t="shared" si="194"/>
        <v>0</v>
      </c>
      <c r="O2352" s="31">
        <f t="shared" si="195"/>
        <v>0</v>
      </c>
      <c r="P2352" s="31">
        <f t="shared" si="196"/>
        <v>0</v>
      </c>
    </row>
    <row r="2353" spans="12:16" ht="15" hidden="1" customHeight="1">
      <c r="L2353" s="30" t="str">
        <f t="shared" si="192"/>
        <v>-</v>
      </c>
      <c r="M2353" s="31">
        <f t="shared" si="193"/>
        <v>0</v>
      </c>
      <c r="N2353" s="31">
        <f t="shared" si="194"/>
        <v>0</v>
      </c>
      <c r="O2353" s="31">
        <f t="shared" si="195"/>
        <v>0</v>
      </c>
      <c r="P2353" s="31">
        <f t="shared" si="196"/>
        <v>0</v>
      </c>
    </row>
    <row r="2354" spans="12:16" ht="15" hidden="1" customHeight="1">
      <c r="L2354" s="30" t="str">
        <f t="shared" si="192"/>
        <v>-</v>
      </c>
      <c r="M2354" s="31">
        <f t="shared" si="193"/>
        <v>0</v>
      </c>
      <c r="N2354" s="31">
        <f t="shared" si="194"/>
        <v>0</v>
      </c>
      <c r="O2354" s="31">
        <f t="shared" si="195"/>
        <v>0</v>
      </c>
      <c r="P2354" s="31">
        <f t="shared" si="196"/>
        <v>0</v>
      </c>
    </row>
    <row r="2355" spans="12:16" ht="15" hidden="1" customHeight="1">
      <c r="L2355" s="30" t="str">
        <f t="shared" si="192"/>
        <v>-</v>
      </c>
      <c r="M2355" s="31">
        <f t="shared" si="193"/>
        <v>0</v>
      </c>
      <c r="N2355" s="31">
        <f t="shared" si="194"/>
        <v>0</v>
      </c>
      <c r="O2355" s="31">
        <f t="shared" si="195"/>
        <v>0</v>
      </c>
      <c r="P2355" s="31">
        <f t="shared" si="196"/>
        <v>0</v>
      </c>
    </row>
    <row r="2356" spans="12:16" ht="15" hidden="1" customHeight="1">
      <c r="L2356" s="30" t="str">
        <f t="shared" si="192"/>
        <v>-</v>
      </c>
      <c r="M2356" s="31">
        <f t="shared" si="193"/>
        <v>0</v>
      </c>
      <c r="N2356" s="31">
        <f t="shared" si="194"/>
        <v>0</v>
      </c>
      <c r="O2356" s="31">
        <f t="shared" si="195"/>
        <v>0</v>
      </c>
      <c r="P2356" s="31">
        <f t="shared" si="196"/>
        <v>0</v>
      </c>
    </row>
    <row r="2357" spans="12:16" ht="15" hidden="1" customHeight="1">
      <c r="L2357" s="30" t="str">
        <f t="shared" si="192"/>
        <v>-</v>
      </c>
      <c r="M2357" s="31">
        <f t="shared" si="193"/>
        <v>0</v>
      </c>
      <c r="N2357" s="31">
        <f t="shared" si="194"/>
        <v>0</v>
      </c>
      <c r="O2357" s="31">
        <f t="shared" si="195"/>
        <v>0</v>
      </c>
      <c r="P2357" s="31">
        <f t="shared" si="196"/>
        <v>0</v>
      </c>
    </row>
    <row r="2358" spans="12:16" ht="15" hidden="1" customHeight="1">
      <c r="L2358" s="30" t="str">
        <f t="shared" si="192"/>
        <v>-</v>
      </c>
      <c r="M2358" s="31">
        <f t="shared" si="193"/>
        <v>0</v>
      </c>
      <c r="N2358" s="31">
        <f t="shared" si="194"/>
        <v>0</v>
      </c>
      <c r="O2358" s="31">
        <f t="shared" si="195"/>
        <v>0</v>
      </c>
      <c r="P2358" s="31">
        <f t="shared" si="196"/>
        <v>0</v>
      </c>
    </row>
    <row r="2359" spans="12:16" ht="15" hidden="1" customHeight="1">
      <c r="L2359" s="30" t="str">
        <f t="shared" si="192"/>
        <v>-</v>
      </c>
      <c r="M2359" s="31">
        <f t="shared" si="193"/>
        <v>0</v>
      </c>
      <c r="N2359" s="31">
        <f t="shared" si="194"/>
        <v>0</v>
      </c>
      <c r="O2359" s="31">
        <f t="shared" si="195"/>
        <v>0</v>
      </c>
      <c r="P2359" s="31">
        <f t="shared" si="196"/>
        <v>0</v>
      </c>
    </row>
    <row r="2360" spans="12:16" ht="15" hidden="1" customHeight="1">
      <c r="L2360" s="30" t="str">
        <f t="shared" si="192"/>
        <v>-</v>
      </c>
      <c r="M2360" s="31">
        <f t="shared" si="193"/>
        <v>0</v>
      </c>
      <c r="N2360" s="31">
        <f t="shared" si="194"/>
        <v>0</v>
      </c>
      <c r="O2360" s="31">
        <f t="shared" si="195"/>
        <v>0</v>
      </c>
      <c r="P2360" s="31">
        <f t="shared" si="196"/>
        <v>0</v>
      </c>
    </row>
    <row r="2361" spans="12:16" ht="15" hidden="1" customHeight="1">
      <c r="L2361" s="30" t="str">
        <f t="shared" si="192"/>
        <v>-</v>
      </c>
      <c r="M2361" s="31">
        <f t="shared" si="193"/>
        <v>0</v>
      </c>
      <c r="N2361" s="31">
        <f t="shared" si="194"/>
        <v>0</v>
      </c>
      <c r="O2361" s="31">
        <f t="shared" si="195"/>
        <v>0</v>
      </c>
      <c r="P2361" s="31">
        <f t="shared" si="196"/>
        <v>0</v>
      </c>
    </row>
    <row r="2362" spans="12:16" ht="15" hidden="1" customHeight="1">
      <c r="L2362" s="30" t="str">
        <f t="shared" si="192"/>
        <v>-</v>
      </c>
      <c r="M2362" s="31">
        <f t="shared" si="193"/>
        <v>0</v>
      </c>
      <c r="N2362" s="31">
        <f t="shared" si="194"/>
        <v>0</v>
      </c>
      <c r="O2362" s="31">
        <f t="shared" si="195"/>
        <v>0</v>
      </c>
      <c r="P2362" s="31">
        <f t="shared" si="196"/>
        <v>0</v>
      </c>
    </row>
    <row r="2363" spans="12:16" ht="15" hidden="1" customHeight="1">
      <c r="L2363" s="30" t="str">
        <f t="shared" si="192"/>
        <v>-</v>
      </c>
      <c r="M2363" s="31">
        <f t="shared" si="193"/>
        <v>0</v>
      </c>
      <c r="N2363" s="31">
        <f t="shared" si="194"/>
        <v>0</v>
      </c>
      <c r="O2363" s="31">
        <f t="shared" si="195"/>
        <v>0</v>
      </c>
      <c r="P2363" s="31">
        <f t="shared" si="196"/>
        <v>0</v>
      </c>
    </row>
    <row r="2364" spans="12:16" ht="15" hidden="1" customHeight="1">
      <c r="L2364" s="30" t="str">
        <f t="shared" si="192"/>
        <v>-</v>
      </c>
      <c r="M2364" s="31">
        <f t="shared" si="193"/>
        <v>0</v>
      </c>
      <c r="N2364" s="31">
        <f t="shared" si="194"/>
        <v>0</v>
      </c>
      <c r="O2364" s="31">
        <f t="shared" si="195"/>
        <v>0</v>
      </c>
      <c r="P2364" s="31">
        <f t="shared" si="196"/>
        <v>0</v>
      </c>
    </row>
    <row r="2365" spans="12:16" ht="15" hidden="1" customHeight="1">
      <c r="L2365" s="30" t="str">
        <f t="shared" si="192"/>
        <v>-</v>
      </c>
      <c r="M2365" s="31">
        <f t="shared" si="193"/>
        <v>0</v>
      </c>
      <c r="N2365" s="31">
        <f t="shared" si="194"/>
        <v>0</v>
      </c>
      <c r="O2365" s="31">
        <f t="shared" si="195"/>
        <v>0</v>
      </c>
      <c r="P2365" s="31">
        <f t="shared" si="196"/>
        <v>0</v>
      </c>
    </row>
    <row r="2366" spans="12:16" ht="15" hidden="1" customHeight="1">
      <c r="L2366" s="30" t="str">
        <f t="shared" si="192"/>
        <v>-</v>
      </c>
      <c r="M2366" s="31">
        <f t="shared" si="193"/>
        <v>0</v>
      </c>
      <c r="N2366" s="31">
        <f t="shared" si="194"/>
        <v>0</v>
      </c>
      <c r="O2366" s="31">
        <f t="shared" si="195"/>
        <v>0</v>
      </c>
      <c r="P2366" s="31">
        <f t="shared" si="196"/>
        <v>0</v>
      </c>
    </row>
    <row r="2367" spans="12:16" ht="15" hidden="1" customHeight="1">
      <c r="L2367" s="30" t="str">
        <f t="shared" si="192"/>
        <v>-</v>
      </c>
      <c r="M2367" s="31">
        <f t="shared" si="193"/>
        <v>0</v>
      </c>
      <c r="N2367" s="31">
        <f t="shared" si="194"/>
        <v>0</v>
      </c>
      <c r="O2367" s="31">
        <f t="shared" si="195"/>
        <v>0</v>
      </c>
      <c r="P2367" s="31">
        <f t="shared" si="196"/>
        <v>0</v>
      </c>
    </row>
    <row r="2368" spans="12:16" ht="15" hidden="1" customHeight="1">
      <c r="L2368" s="30" t="str">
        <f t="shared" si="192"/>
        <v>-</v>
      </c>
      <c r="M2368" s="31">
        <f t="shared" si="193"/>
        <v>0</v>
      </c>
      <c r="N2368" s="31">
        <f t="shared" si="194"/>
        <v>0</v>
      </c>
      <c r="O2368" s="31">
        <f t="shared" si="195"/>
        <v>0</v>
      </c>
      <c r="P2368" s="31">
        <f t="shared" si="196"/>
        <v>0</v>
      </c>
    </row>
    <row r="2369" spans="12:16" ht="15" hidden="1" customHeight="1">
      <c r="L2369" s="30" t="str">
        <f t="shared" si="192"/>
        <v>-</v>
      </c>
      <c r="M2369" s="31">
        <f t="shared" si="193"/>
        <v>0</v>
      </c>
      <c r="N2369" s="31">
        <f t="shared" si="194"/>
        <v>0</v>
      </c>
      <c r="O2369" s="31">
        <f t="shared" si="195"/>
        <v>0</v>
      </c>
      <c r="P2369" s="31">
        <f t="shared" si="196"/>
        <v>0</v>
      </c>
    </row>
    <row r="2370" spans="12:16" ht="15" hidden="1" customHeight="1">
      <c r="L2370" s="30" t="str">
        <f t="shared" si="192"/>
        <v>-</v>
      </c>
      <c r="M2370" s="31">
        <f t="shared" si="193"/>
        <v>0</v>
      </c>
      <c r="N2370" s="31">
        <f t="shared" si="194"/>
        <v>0</v>
      </c>
      <c r="O2370" s="31">
        <f t="shared" si="195"/>
        <v>0</v>
      </c>
      <c r="P2370" s="31">
        <f t="shared" si="196"/>
        <v>0</v>
      </c>
    </row>
    <row r="2371" spans="12:16" ht="15" hidden="1" customHeight="1">
      <c r="L2371" s="30" t="str">
        <f t="shared" si="192"/>
        <v>-</v>
      </c>
      <c r="M2371" s="31">
        <f t="shared" si="193"/>
        <v>0</v>
      </c>
      <c r="N2371" s="31">
        <f t="shared" si="194"/>
        <v>0</v>
      </c>
      <c r="O2371" s="31">
        <f t="shared" si="195"/>
        <v>0</v>
      </c>
      <c r="P2371" s="31">
        <f t="shared" si="196"/>
        <v>0</v>
      </c>
    </row>
    <row r="2372" spans="12:16" ht="15" hidden="1" customHeight="1">
      <c r="L2372" s="30" t="str">
        <f t="shared" si="192"/>
        <v>-</v>
      </c>
      <c r="M2372" s="31">
        <f t="shared" si="193"/>
        <v>0</v>
      </c>
      <c r="N2372" s="31">
        <f t="shared" si="194"/>
        <v>0</v>
      </c>
      <c r="O2372" s="31">
        <f t="shared" si="195"/>
        <v>0</v>
      </c>
      <c r="P2372" s="31">
        <f t="shared" si="196"/>
        <v>0</v>
      </c>
    </row>
    <row r="2373" spans="12:16" ht="15" hidden="1" customHeight="1">
      <c r="L2373" s="30" t="str">
        <f t="shared" si="192"/>
        <v>-</v>
      </c>
      <c r="M2373" s="31">
        <f t="shared" si="193"/>
        <v>0</v>
      </c>
      <c r="N2373" s="31">
        <f t="shared" si="194"/>
        <v>0</v>
      </c>
      <c r="O2373" s="31">
        <f t="shared" si="195"/>
        <v>0</v>
      </c>
      <c r="P2373" s="31">
        <f t="shared" si="196"/>
        <v>0</v>
      </c>
    </row>
    <row r="2374" spans="12:16" ht="15" hidden="1" customHeight="1">
      <c r="L2374" s="30" t="str">
        <f t="shared" si="192"/>
        <v>-</v>
      </c>
      <c r="M2374" s="31">
        <f t="shared" si="193"/>
        <v>0</v>
      </c>
      <c r="N2374" s="31">
        <f t="shared" si="194"/>
        <v>0</v>
      </c>
      <c r="O2374" s="31">
        <f t="shared" si="195"/>
        <v>0</v>
      </c>
      <c r="P2374" s="31">
        <f t="shared" si="196"/>
        <v>0</v>
      </c>
    </row>
    <row r="2375" spans="12:16" ht="15" hidden="1" customHeight="1">
      <c r="L2375" s="30" t="str">
        <f t="shared" si="192"/>
        <v>-</v>
      </c>
      <c r="M2375" s="31">
        <f t="shared" si="193"/>
        <v>0</v>
      </c>
      <c r="N2375" s="31">
        <f t="shared" si="194"/>
        <v>0</v>
      </c>
      <c r="O2375" s="31">
        <f t="shared" si="195"/>
        <v>0</v>
      </c>
      <c r="P2375" s="31">
        <f t="shared" si="196"/>
        <v>0</v>
      </c>
    </row>
    <row r="2376" spans="12:16" ht="15" hidden="1" customHeight="1">
      <c r="L2376" s="30" t="str">
        <f t="shared" si="192"/>
        <v>-</v>
      </c>
      <c r="M2376" s="31">
        <f t="shared" si="193"/>
        <v>0</v>
      </c>
      <c r="N2376" s="31">
        <f t="shared" si="194"/>
        <v>0</v>
      </c>
      <c r="O2376" s="31">
        <f t="shared" si="195"/>
        <v>0</v>
      </c>
      <c r="P2376" s="31">
        <f t="shared" si="196"/>
        <v>0</v>
      </c>
    </row>
    <row r="2377" spans="12:16" ht="15" hidden="1" customHeight="1">
      <c r="L2377" s="30" t="str">
        <f t="shared" si="192"/>
        <v>-</v>
      </c>
      <c r="M2377" s="31">
        <f t="shared" si="193"/>
        <v>0</v>
      </c>
      <c r="N2377" s="31">
        <f t="shared" si="194"/>
        <v>0</v>
      </c>
      <c r="O2377" s="31">
        <f t="shared" si="195"/>
        <v>0</v>
      </c>
      <c r="P2377" s="31">
        <f t="shared" si="196"/>
        <v>0</v>
      </c>
    </row>
    <row r="2378" spans="12:16" ht="15" hidden="1" customHeight="1">
      <c r="L2378" s="30" t="str">
        <f t="shared" si="192"/>
        <v>-</v>
      </c>
      <c r="M2378" s="31">
        <f t="shared" si="193"/>
        <v>0</v>
      </c>
      <c r="N2378" s="31">
        <f t="shared" si="194"/>
        <v>0</v>
      </c>
      <c r="O2378" s="31">
        <f t="shared" si="195"/>
        <v>0</v>
      </c>
      <c r="P2378" s="31">
        <f t="shared" si="196"/>
        <v>0</v>
      </c>
    </row>
    <row r="2379" spans="12:16" ht="15" hidden="1" customHeight="1">
      <c r="L2379" s="30" t="str">
        <f t="shared" si="192"/>
        <v>-</v>
      </c>
      <c r="M2379" s="31">
        <f t="shared" si="193"/>
        <v>0</v>
      </c>
      <c r="N2379" s="31">
        <f t="shared" si="194"/>
        <v>0</v>
      </c>
      <c r="O2379" s="31">
        <f t="shared" si="195"/>
        <v>0</v>
      </c>
      <c r="P2379" s="31">
        <f t="shared" si="196"/>
        <v>0</v>
      </c>
    </row>
    <row r="2380" spans="12:16" ht="15" hidden="1" customHeight="1">
      <c r="L2380" s="30" t="str">
        <f t="shared" si="192"/>
        <v>-</v>
      </c>
      <c r="M2380" s="31">
        <f t="shared" si="193"/>
        <v>0</v>
      </c>
      <c r="N2380" s="31">
        <f t="shared" si="194"/>
        <v>0</v>
      </c>
      <c r="O2380" s="31">
        <f t="shared" si="195"/>
        <v>0</v>
      </c>
      <c r="P2380" s="31">
        <f t="shared" si="196"/>
        <v>0</v>
      </c>
    </row>
    <row r="2381" spans="12:16" ht="15" hidden="1" customHeight="1">
      <c r="L2381" s="30" t="str">
        <f t="shared" si="192"/>
        <v>-</v>
      </c>
      <c r="M2381" s="31">
        <f t="shared" si="193"/>
        <v>0</v>
      </c>
      <c r="N2381" s="31">
        <f t="shared" si="194"/>
        <v>0</v>
      </c>
      <c r="O2381" s="31">
        <f t="shared" si="195"/>
        <v>0</v>
      </c>
      <c r="P2381" s="31">
        <f t="shared" si="196"/>
        <v>0</v>
      </c>
    </row>
    <row r="2382" spans="12:16" ht="15" hidden="1" customHeight="1">
      <c r="L2382" s="30" t="str">
        <f t="shared" si="192"/>
        <v>-</v>
      </c>
      <c r="M2382" s="31">
        <f t="shared" si="193"/>
        <v>0</v>
      </c>
      <c r="N2382" s="31">
        <f t="shared" si="194"/>
        <v>0</v>
      </c>
      <c r="O2382" s="31">
        <f t="shared" si="195"/>
        <v>0</v>
      </c>
      <c r="P2382" s="31">
        <f t="shared" si="196"/>
        <v>0</v>
      </c>
    </row>
    <row r="2383" spans="12:16" ht="15" hidden="1" customHeight="1">
      <c r="L2383" s="30" t="str">
        <f t="shared" si="192"/>
        <v>-</v>
      </c>
      <c r="M2383" s="31">
        <f t="shared" si="193"/>
        <v>0</v>
      </c>
      <c r="N2383" s="31">
        <f t="shared" si="194"/>
        <v>0</v>
      </c>
      <c r="O2383" s="31">
        <f t="shared" si="195"/>
        <v>0</v>
      </c>
      <c r="P2383" s="31">
        <f t="shared" si="196"/>
        <v>0</v>
      </c>
    </row>
    <row r="2384" spans="12:16" ht="15" hidden="1" customHeight="1">
      <c r="L2384" s="30" t="str">
        <f t="shared" si="192"/>
        <v>-</v>
      </c>
      <c r="M2384" s="31">
        <f t="shared" si="193"/>
        <v>0</v>
      </c>
      <c r="N2384" s="31">
        <f t="shared" si="194"/>
        <v>0</v>
      </c>
      <c r="O2384" s="31">
        <f t="shared" si="195"/>
        <v>0</v>
      </c>
      <c r="P2384" s="31">
        <f t="shared" si="196"/>
        <v>0</v>
      </c>
    </row>
    <row r="2385" spans="12:16" ht="15" hidden="1" customHeight="1">
      <c r="L2385" s="30" t="str">
        <f t="shared" si="192"/>
        <v>-</v>
      </c>
      <c r="M2385" s="31">
        <f t="shared" si="193"/>
        <v>0</v>
      </c>
      <c r="N2385" s="31">
        <f t="shared" si="194"/>
        <v>0</v>
      </c>
      <c r="O2385" s="31">
        <f t="shared" si="195"/>
        <v>0</v>
      </c>
      <c r="P2385" s="31">
        <f t="shared" si="196"/>
        <v>0</v>
      </c>
    </row>
    <row r="2386" spans="12:16" ht="15" hidden="1" customHeight="1">
      <c r="L2386" s="30" t="str">
        <f t="shared" si="192"/>
        <v>-</v>
      </c>
      <c r="M2386" s="31">
        <f t="shared" si="193"/>
        <v>0</v>
      </c>
      <c r="N2386" s="31">
        <f t="shared" si="194"/>
        <v>0</v>
      </c>
      <c r="O2386" s="31">
        <f t="shared" si="195"/>
        <v>0</v>
      </c>
      <c r="P2386" s="31">
        <f t="shared" si="196"/>
        <v>0</v>
      </c>
    </row>
    <row r="2387" spans="12:16" ht="15" hidden="1" customHeight="1">
      <c r="L2387" s="30" t="str">
        <f t="shared" si="192"/>
        <v>-</v>
      </c>
      <c r="M2387" s="31">
        <f t="shared" si="193"/>
        <v>0</v>
      </c>
      <c r="N2387" s="31">
        <f t="shared" si="194"/>
        <v>0</v>
      </c>
      <c r="O2387" s="31">
        <f t="shared" si="195"/>
        <v>0</v>
      </c>
      <c r="P2387" s="31">
        <f t="shared" si="196"/>
        <v>0</v>
      </c>
    </row>
    <row r="2388" spans="12:16" ht="15" hidden="1" customHeight="1">
      <c r="L2388" s="30" t="str">
        <f t="shared" si="192"/>
        <v>-</v>
      </c>
      <c r="M2388" s="31">
        <f t="shared" si="193"/>
        <v>0</v>
      </c>
      <c r="N2388" s="31">
        <f t="shared" si="194"/>
        <v>0</v>
      </c>
      <c r="O2388" s="31">
        <f t="shared" si="195"/>
        <v>0</v>
      </c>
      <c r="P2388" s="31">
        <f t="shared" si="196"/>
        <v>0</v>
      </c>
    </row>
    <row r="2389" spans="12:16" ht="15" hidden="1" customHeight="1">
      <c r="L2389" s="30" t="str">
        <f t="shared" si="192"/>
        <v>-</v>
      </c>
      <c r="M2389" s="31">
        <f t="shared" si="193"/>
        <v>0</v>
      </c>
      <c r="N2389" s="31">
        <f t="shared" si="194"/>
        <v>0</v>
      </c>
      <c r="O2389" s="31">
        <f t="shared" si="195"/>
        <v>0</v>
      </c>
      <c r="P2389" s="31">
        <f t="shared" si="196"/>
        <v>0</v>
      </c>
    </row>
    <row r="2390" spans="12:16" ht="15" hidden="1" customHeight="1">
      <c r="L2390" s="30" t="str">
        <f t="shared" si="192"/>
        <v>-</v>
      </c>
      <c r="M2390" s="31">
        <f t="shared" si="193"/>
        <v>0</v>
      </c>
      <c r="N2390" s="31">
        <f t="shared" si="194"/>
        <v>0</v>
      </c>
      <c r="O2390" s="31">
        <f t="shared" si="195"/>
        <v>0</v>
      </c>
      <c r="P2390" s="31">
        <f t="shared" si="196"/>
        <v>0</v>
      </c>
    </row>
    <row r="2391" spans="12:16" ht="15" hidden="1" customHeight="1">
      <c r="L2391" s="30" t="str">
        <f t="shared" si="192"/>
        <v>-</v>
      </c>
      <c r="M2391" s="31">
        <f t="shared" si="193"/>
        <v>0</v>
      </c>
      <c r="N2391" s="31">
        <f t="shared" si="194"/>
        <v>0</v>
      </c>
      <c r="O2391" s="31">
        <f t="shared" si="195"/>
        <v>0</v>
      </c>
      <c r="P2391" s="31">
        <f t="shared" si="196"/>
        <v>0</v>
      </c>
    </row>
    <row r="2392" spans="12:16" ht="15" hidden="1" customHeight="1">
      <c r="L2392" s="30" t="str">
        <f t="shared" ref="L2392:L2455" si="197">IFERROR(IF(MAX(L2391+1,Дата_получения_Займа+1)&gt;Дата_погашения_Займа,"-",MAX(L2391+1,Дата_получения_Займа+1)),"-")</f>
        <v>-</v>
      </c>
      <c r="M2392" s="31">
        <f t="shared" ref="M2392:M2455" si="198">IFERROR(VLOOKUP(L2392,$B$24:$E$52,4,FALSE),0)</f>
        <v>0</v>
      </c>
      <c r="N2392" s="31">
        <f t="shared" ref="N2392:N2455" si="199">IF(ISNUMBER(N2391),N2391-M2392,$E$13)</f>
        <v>0</v>
      </c>
      <c r="O2392" s="31">
        <f t="shared" ref="O2392:O2455" si="200">IFERROR(IF(ISNUMBER(N2391),N2391,$E$13)*IF(L2392&gt;=$J$14,$E$18,$E$17)/IF(MOD(YEAR(L2392),4),365,366)*IF(ISBLANK(L2391),L2392-$E$15,L2392-L2391),0)</f>
        <v>0</v>
      </c>
      <c r="P2392" s="31">
        <f t="shared" ref="P2392:P2455" si="201">IFERROR(IF(ISNUMBER(N2391),N2391,$E$13)*3%/IF(MOD(YEAR(L2392),4),365,366)*IF(ISBLANK(L2391),(L2392-$E$15),L2392-L2391),0)</f>
        <v>0</v>
      </c>
    </row>
    <row r="2393" spans="12:16" ht="15" hidden="1" customHeight="1">
      <c r="L2393" s="30" t="str">
        <f t="shared" si="197"/>
        <v>-</v>
      </c>
      <c r="M2393" s="31">
        <f t="shared" si="198"/>
        <v>0</v>
      </c>
      <c r="N2393" s="31">
        <f t="shared" si="199"/>
        <v>0</v>
      </c>
      <c r="O2393" s="31">
        <f t="shared" si="200"/>
        <v>0</v>
      </c>
      <c r="P2393" s="31">
        <f t="shared" si="201"/>
        <v>0</v>
      </c>
    </row>
    <row r="2394" spans="12:16" ht="15" hidden="1" customHeight="1">
      <c r="L2394" s="30" t="str">
        <f t="shared" si="197"/>
        <v>-</v>
      </c>
      <c r="M2394" s="31">
        <f t="shared" si="198"/>
        <v>0</v>
      </c>
      <c r="N2394" s="31">
        <f t="shared" si="199"/>
        <v>0</v>
      </c>
      <c r="O2394" s="31">
        <f t="shared" si="200"/>
        <v>0</v>
      </c>
      <c r="P2394" s="31">
        <f t="shared" si="201"/>
        <v>0</v>
      </c>
    </row>
    <row r="2395" spans="12:16" ht="15" hidden="1" customHeight="1">
      <c r="L2395" s="30" t="str">
        <f t="shared" si="197"/>
        <v>-</v>
      </c>
      <c r="M2395" s="31">
        <f t="shared" si="198"/>
        <v>0</v>
      </c>
      <c r="N2395" s="31">
        <f t="shared" si="199"/>
        <v>0</v>
      </c>
      <c r="O2395" s="31">
        <f t="shared" si="200"/>
        <v>0</v>
      </c>
      <c r="P2395" s="31">
        <f t="shared" si="201"/>
        <v>0</v>
      </c>
    </row>
    <row r="2396" spans="12:16" ht="15" hidden="1" customHeight="1">
      <c r="L2396" s="30" t="str">
        <f t="shared" si="197"/>
        <v>-</v>
      </c>
      <c r="M2396" s="31">
        <f t="shared" si="198"/>
        <v>0</v>
      </c>
      <c r="N2396" s="31">
        <f t="shared" si="199"/>
        <v>0</v>
      </c>
      <c r="O2396" s="31">
        <f t="shared" si="200"/>
        <v>0</v>
      </c>
      <c r="P2396" s="31">
        <f t="shared" si="201"/>
        <v>0</v>
      </c>
    </row>
    <row r="2397" spans="12:16" ht="15" hidden="1" customHeight="1">
      <c r="L2397" s="30" t="str">
        <f t="shared" si="197"/>
        <v>-</v>
      </c>
      <c r="M2397" s="31">
        <f t="shared" si="198"/>
        <v>0</v>
      </c>
      <c r="N2397" s="31">
        <f t="shared" si="199"/>
        <v>0</v>
      </c>
      <c r="O2397" s="31">
        <f t="shared" si="200"/>
        <v>0</v>
      </c>
      <c r="P2397" s="31">
        <f t="shared" si="201"/>
        <v>0</v>
      </c>
    </row>
    <row r="2398" spans="12:16" ht="15" hidden="1" customHeight="1">
      <c r="L2398" s="30" t="str">
        <f t="shared" si="197"/>
        <v>-</v>
      </c>
      <c r="M2398" s="31">
        <f t="shared" si="198"/>
        <v>0</v>
      </c>
      <c r="N2398" s="31">
        <f t="shared" si="199"/>
        <v>0</v>
      </c>
      <c r="O2398" s="31">
        <f t="shared" si="200"/>
        <v>0</v>
      </c>
      <c r="P2398" s="31">
        <f t="shared" si="201"/>
        <v>0</v>
      </c>
    </row>
    <row r="2399" spans="12:16" ht="15" hidden="1" customHeight="1">
      <c r="L2399" s="30" t="str">
        <f t="shared" si="197"/>
        <v>-</v>
      </c>
      <c r="M2399" s="31">
        <f t="shared" si="198"/>
        <v>0</v>
      </c>
      <c r="N2399" s="31">
        <f t="shared" si="199"/>
        <v>0</v>
      </c>
      <c r="O2399" s="31">
        <f t="shared" si="200"/>
        <v>0</v>
      </c>
      <c r="P2399" s="31">
        <f t="shared" si="201"/>
        <v>0</v>
      </c>
    </row>
    <row r="2400" spans="12:16" ht="15" hidden="1" customHeight="1">
      <c r="L2400" s="30" t="str">
        <f t="shared" si="197"/>
        <v>-</v>
      </c>
      <c r="M2400" s="31">
        <f t="shared" si="198"/>
        <v>0</v>
      </c>
      <c r="N2400" s="31">
        <f t="shared" si="199"/>
        <v>0</v>
      </c>
      <c r="O2400" s="31">
        <f t="shared" si="200"/>
        <v>0</v>
      </c>
      <c r="P2400" s="31">
        <f t="shared" si="201"/>
        <v>0</v>
      </c>
    </row>
    <row r="2401" spans="12:16" ht="15" hidden="1" customHeight="1">
      <c r="L2401" s="30" t="str">
        <f t="shared" si="197"/>
        <v>-</v>
      </c>
      <c r="M2401" s="31">
        <f t="shared" si="198"/>
        <v>0</v>
      </c>
      <c r="N2401" s="31">
        <f t="shared" si="199"/>
        <v>0</v>
      </c>
      <c r="O2401" s="31">
        <f t="shared" si="200"/>
        <v>0</v>
      </c>
      <c r="P2401" s="31">
        <f t="shared" si="201"/>
        <v>0</v>
      </c>
    </row>
    <row r="2402" spans="12:16" ht="15" hidden="1" customHeight="1">
      <c r="L2402" s="30" t="str">
        <f t="shared" si="197"/>
        <v>-</v>
      </c>
      <c r="M2402" s="31">
        <f t="shared" si="198"/>
        <v>0</v>
      </c>
      <c r="N2402" s="31">
        <f t="shared" si="199"/>
        <v>0</v>
      </c>
      <c r="O2402" s="31">
        <f t="shared" si="200"/>
        <v>0</v>
      </c>
      <c r="P2402" s="31">
        <f t="shared" si="201"/>
        <v>0</v>
      </c>
    </row>
    <row r="2403" spans="12:16" ht="15" hidden="1" customHeight="1">
      <c r="L2403" s="30" t="str">
        <f t="shared" si="197"/>
        <v>-</v>
      </c>
      <c r="M2403" s="31">
        <f t="shared" si="198"/>
        <v>0</v>
      </c>
      <c r="N2403" s="31">
        <f t="shared" si="199"/>
        <v>0</v>
      </c>
      <c r="O2403" s="31">
        <f t="shared" si="200"/>
        <v>0</v>
      </c>
      <c r="P2403" s="31">
        <f t="shared" si="201"/>
        <v>0</v>
      </c>
    </row>
    <row r="2404" spans="12:16" ht="15" hidden="1" customHeight="1">
      <c r="L2404" s="30" t="str">
        <f t="shared" si="197"/>
        <v>-</v>
      </c>
      <c r="M2404" s="31">
        <f t="shared" si="198"/>
        <v>0</v>
      </c>
      <c r="N2404" s="31">
        <f t="shared" si="199"/>
        <v>0</v>
      </c>
      <c r="O2404" s="31">
        <f t="shared" si="200"/>
        <v>0</v>
      </c>
      <c r="P2404" s="31">
        <f t="shared" si="201"/>
        <v>0</v>
      </c>
    </row>
    <row r="2405" spans="12:16" ht="15" hidden="1" customHeight="1">
      <c r="L2405" s="30" t="str">
        <f t="shared" si="197"/>
        <v>-</v>
      </c>
      <c r="M2405" s="31">
        <f t="shared" si="198"/>
        <v>0</v>
      </c>
      <c r="N2405" s="31">
        <f t="shared" si="199"/>
        <v>0</v>
      </c>
      <c r="O2405" s="31">
        <f t="shared" si="200"/>
        <v>0</v>
      </c>
      <c r="P2405" s="31">
        <f t="shared" si="201"/>
        <v>0</v>
      </c>
    </row>
    <row r="2406" spans="12:16" ht="15" hidden="1" customHeight="1">
      <c r="L2406" s="30" t="str">
        <f t="shared" si="197"/>
        <v>-</v>
      </c>
      <c r="M2406" s="31">
        <f t="shared" si="198"/>
        <v>0</v>
      </c>
      <c r="N2406" s="31">
        <f t="shared" si="199"/>
        <v>0</v>
      </c>
      <c r="O2406" s="31">
        <f t="shared" si="200"/>
        <v>0</v>
      </c>
      <c r="P2406" s="31">
        <f t="shared" si="201"/>
        <v>0</v>
      </c>
    </row>
    <row r="2407" spans="12:16" ht="15" hidden="1" customHeight="1">
      <c r="L2407" s="30" t="str">
        <f t="shared" si="197"/>
        <v>-</v>
      </c>
      <c r="M2407" s="31">
        <f t="shared" si="198"/>
        <v>0</v>
      </c>
      <c r="N2407" s="31">
        <f t="shared" si="199"/>
        <v>0</v>
      </c>
      <c r="O2407" s="31">
        <f t="shared" si="200"/>
        <v>0</v>
      </c>
      <c r="P2407" s="31">
        <f t="shared" si="201"/>
        <v>0</v>
      </c>
    </row>
    <row r="2408" spans="12:16" ht="15" hidden="1" customHeight="1">
      <c r="L2408" s="30" t="str">
        <f t="shared" si="197"/>
        <v>-</v>
      </c>
      <c r="M2408" s="31">
        <f t="shared" si="198"/>
        <v>0</v>
      </c>
      <c r="N2408" s="31">
        <f t="shared" si="199"/>
        <v>0</v>
      </c>
      <c r="O2408" s="31">
        <f t="shared" si="200"/>
        <v>0</v>
      </c>
      <c r="P2408" s="31">
        <f t="shared" si="201"/>
        <v>0</v>
      </c>
    </row>
    <row r="2409" spans="12:16" ht="15" hidden="1" customHeight="1">
      <c r="L2409" s="30" t="str">
        <f t="shared" si="197"/>
        <v>-</v>
      </c>
      <c r="M2409" s="31">
        <f t="shared" si="198"/>
        <v>0</v>
      </c>
      <c r="N2409" s="31">
        <f t="shared" si="199"/>
        <v>0</v>
      </c>
      <c r="O2409" s="31">
        <f t="shared" si="200"/>
        <v>0</v>
      </c>
      <c r="P2409" s="31">
        <f t="shared" si="201"/>
        <v>0</v>
      </c>
    </row>
    <row r="2410" spans="12:16" ht="15" hidden="1" customHeight="1">
      <c r="L2410" s="30" t="str">
        <f t="shared" si="197"/>
        <v>-</v>
      </c>
      <c r="M2410" s="31">
        <f t="shared" si="198"/>
        <v>0</v>
      </c>
      <c r="N2410" s="31">
        <f t="shared" si="199"/>
        <v>0</v>
      </c>
      <c r="O2410" s="31">
        <f t="shared" si="200"/>
        <v>0</v>
      </c>
      <c r="P2410" s="31">
        <f t="shared" si="201"/>
        <v>0</v>
      </c>
    </row>
    <row r="2411" spans="12:16" ht="15" hidden="1" customHeight="1">
      <c r="L2411" s="30" t="str">
        <f t="shared" si="197"/>
        <v>-</v>
      </c>
      <c r="M2411" s="31">
        <f t="shared" si="198"/>
        <v>0</v>
      </c>
      <c r="N2411" s="31">
        <f t="shared" si="199"/>
        <v>0</v>
      </c>
      <c r="O2411" s="31">
        <f t="shared" si="200"/>
        <v>0</v>
      </c>
      <c r="P2411" s="31">
        <f t="shared" si="201"/>
        <v>0</v>
      </c>
    </row>
    <row r="2412" spans="12:16" ht="15" hidden="1" customHeight="1">
      <c r="L2412" s="30" t="str">
        <f t="shared" si="197"/>
        <v>-</v>
      </c>
      <c r="M2412" s="31">
        <f t="shared" si="198"/>
        <v>0</v>
      </c>
      <c r="N2412" s="31">
        <f t="shared" si="199"/>
        <v>0</v>
      </c>
      <c r="O2412" s="31">
        <f t="shared" si="200"/>
        <v>0</v>
      </c>
      <c r="P2412" s="31">
        <f t="shared" si="201"/>
        <v>0</v>
      </c>
    </row>
    <row r="2413" spans="12:16" ht="15" hidden="1" customHeight="1">
      <c r="L2413" s="30" t="str">
        <f t="shared" si="197"/>
        <v>-</v>
      </c>
      <c r="M2413" s="31">
        <f t="shared" si="198"/>
        <v>0</v>
      </c>
      <c r="N2413" s="31">
        <f t="shared" si="199"/>
        <v>0</v>
      </c>
      <c r="O2413" s="31">
        <f t="shared" si="200"/>
        <v>0</v>
      </c>
      <c r="P2413" s="31">
        <f t="shared" si="201"/>
        <v>0</v>
      </c>
    </row>
    <row r="2414" spans="12:16" ht="15" hidden="1" customHeight="1">
      <c r="L2414" s="30" t="str">
        <f t="shared" si="197"/>
        <v>-</v>
      </c>
      <c r="M2414" s="31">
        <f t="shared" si="198"/>
        <v>0</v>
      </c>
      <c r="N2414" s="31">
        <f t="shared" si="199"/>
        <v>0</v>
      </c>
      <c r="O2414" s="31">
        <f t="shared" si="200"/>
        <v>0</v>
      </c>
      <c r="P2414" s="31">
        <f t="shared" si="201"/>
        <v>0</v>
      </c>
    </row>
    <row r="2415" spans="12:16" ht="15" hidden="1" customHeight="1">
      <c r="L2415" s="30" t="str">
        <f t="shared" si="197"/>
        <v>-</v>
      </c>
      <c r="M2415" s="31">
        <f t="shared" si="198"/>
        <v>0</v>
      </c>
      <c r="N2415" s="31">
        <f t="shared" si="199"/>
        <v>0</v>
      </c>
      <c r="O2415" s="31">
        <f t="shared" si="200"/>
        <v>0</v>
      </c>
      <c r="P2415" s="31">
        <f t="shared" si="201"/>
        <v>0</v>
      </c>
    </row>
    <row r="2416" spans="12:16" ht="15" hidden="1" customHeight="1">
      <c r="L2416" s="30" t="str">
        <f t="shared" si="197"/>
        <v>-</v>
      </c>
      <c r="M2416" s="31">
        <f t="shared" si="198"/>
        <v>0</v>
      </c>
      <c r="N2416" s="31">
        <f t="shared" si="199"/>
        <v>0</v>
      </c>
      <c r="O2416" s="31">
        <f t="shared" si="200"/>
        <v>0</v>
      </c>
      <c r="P2416" s="31">
        <f t="shared" si="201"/>
        <v>0</v>
      </c>
    </row>
    <row r="2417" spans="12:16" ht="15" hidden="1" customHeight="1">
      <c r="L2417" s="30" t="str">
        <f t="shared" si="197"/>
        <v>-</v>
      </c>
      <c r="M2417" s="31">
        <f t="shared" si="198"/>
        <v>0</v>
      </c>
      <c r="N2417" s="31">
        <f t="shared" si="199"/>
        <v>0</v>
      </c>
      <c r="O2417" s="31">
        <f t="shared" si="200"/>
        <v>0</v>
      </c>
      <c r="P2417" s="31">
        <f t="shared" si="201"/>
        <v>0</v>
      </c>
    </row>
    <row r="2418" spans="12:16" ht="15" hidden="1" customHeight="1">
      <c r="L2418" s="30" t="str">
        <f t="shared" si="197"/>
        <v>-</v>
      </c>
      <c r="M2418" s="31">
        <f t="shared" si="198"/>
        <v>0</v>
      </c>
      <c r="N2418" s="31">
        <f t="shared" si="199"/>
        <v>0</v>
      </c>
      <c r="O2418" s="31">
        <f t="shared" si="200"/>
        <v>0</v>
      </c>
      <c r="P2418" s="31">
        <f t="shared" si="201"/>
        <v>0</v>
      </c>
    </row>
    <row r="2419" spans="12:16" ht="15" hidden="1" customHeight="1">
      <c r="L2419" s="30" t="str">
        <f t="shared" si="197"/>
        <v>-</v>
      </c>
      <c r="M2419" s="31">
        <f t="shared" si="198"/>
        <v>0</v>
      </c>
      <c r="N2419" s="31">
        <f t="shared" si="199"/>
        <v>0</v>
      </c>
      <c r="O2419" s="31">
        <f t="shared" si="200"/>
        <v>0</v>
      </c>
      <c r="P2419" s="31">
        <f t="shared" si="201"/>
        <v>0</v>
      </c>
    </row>
    <row r="2420" spans="12:16" ht="15" hidden="1" customHeight="1">
      <c r="L2420" s="30" t="str">
        <f t="shared" si="197"/>
        <v>-</v>
      </c>
      <c r="M2420" s="31">
        <f t="shared" si="198"/>
        <v>0</v>
      </c>
      <c r="N2420" s="31">
        <f t="shared" si="199"/>
        <v>0</v>
      </c>
      <c r="O2420" s="31">
        <f t="shared" si="200"/>
        <v>0</v>
      </c>
      <c r="P2420" s="31">
        <f t="shared" si="201"/>
        <v>0</v>
      </c>
    </row>
    <row r="2421" spans="12:16" ht="15" hidden="1" customHeight="1">
      <c r="L2421" s="30" t="str">
        <f t="shared" si="197"/>
        <v>-</v>
      </c>
      <c r="M2421" s="31">
        <f t="shared" si="198"/>
        <v>0</v>
      </c>
      <c r="N2421" s="31">
        <f t="shared" si="199"/>
        <v>0</v>
      </c>
      <c r="O2421" s="31">
        <f t="shared" si="200"/>
        <v>0</v>
      </c>
      <c r="P2421" s="31">
        <f t="shared" si="201"/>
        <v>0</v>
      </c>
    </row>
    <row r="2422" spans="12:16" ht="15" hidden="1" customHeight="1">
      <c r="L2422" s="30" t="str">
        <f t="shared" si="197"/>
        <v>-</v>
      </c>
      <c r="M2422" s="31">
        <f t="shared" si="198"/>
        <v>0</v>
      </c>
      <c r="N2422" s="31">
        <f t="shared" si="199"/>
        <v>0</v>
      </c>
      <c r="O2422" s="31">
        <f t="shared" si="200"/>
        <v>0</v>
      </c>
      <c r="P2422" s="31">
        <f t="shared" si="201"/>
        <v>0</v>
      </c>
    </row>
    <row r="2423" spans="12:16" ht="15" hidden="1" customHeight="1">
      <c r="L2423" s="30" t="str">
        <f t="shared" si="197"/>
        <v>-</v>
      </c>
      <c r="M2423" s="31">
        <f t="shared" si="198"/>
        <v>0</v>
      </c>
      <c r="N2423" s="31">
        <f t="shared" si="199"/>
        <v>0</v>
      </c>
      <c r="O2423" s="31">
        <f t="shared" si="200"/>
        <v>0</v>
      </c>
      <c r="P2423" s="31">
        <f t="shared" si="201"/>
        <v>0</v>
      </c>
    </row>
    <row r="2424" spans="12:16" ht="15" hidden="1" customHeight="1">
      <c r="L2424" s="30" t="str">
        <f t="shared" si="197"/>
        <v>-</v>
      </c>
      <c r="M2424" s="31">
        <f t="shared" si="198"/>
        <v>0</v>
      </c>
      <c r="N2424" s="31">
        <f t="shared" si="199"/>
        <v>0</v>
      </c>
      <c r="O2424" s="31">
        <f t="shared" si="200"/>
        <v>0</v>
      </c>
      <c r="P2424" s="31">
        <f t="shared" si="201"/>
        <v>0</v>
      </c>
    </row>
    <row r="2425" spans="12:16" ht="15" hidden="1" customHeight="1">
      <c r="L2425" s="30" t="str">
        <f t="shared" si="197"/>
        <v>-</v>
      </c>
      <c r="M2425" s="31">
        <f t="shared" si="198"/>
        <v>0</v>
      </c>
      <c r="N2425" s="31">
        <f t="shared" si="199"/>
        <v>0</v>
      </c>
      <c r="O2425" s="31">
        <f t="shared" si="200"/>
        <v>0</v>
      </c>
      <c r="P2425" s="31">
        <f t="shared" si="201"/>
        <v>0</v>
      </c>
    </row>
    <row r="2426" spans="12:16" ht="15" hidden="1" customHeight="1">
      <c r="L2426" s="30" t="str">
        <f t="shared" si="197"/>
        <v>-</v>
      </c>
      <c r="M2426" s="31">
        <f t="shared" si="198"/>
        <v>0</v>
      </c>
      <c r="N2426" s="31">
        <f t="shared" si="199"/>
        <v>0</v>
      </c>
      <c r="O2426" s="31">
        <f t="shared" si="200"/>
        <v>0</v>
      </c>
      <c r="P2426" s="31">
        <f t="shared" si="201"/>
        <v>0</v>
      </c>
    </row>
    <row r="2427" spans="12:16" ht="15" hidden="1" customHeight="1">
      <c r="L2427" s="30" t="str">
        <f t="shared" si="197"/>
        <v>-</v>
      </c>
      <c r="M2427" s="31">
        <f t="shared" si="198"/>
        <v>0</v>
      </c>
      <c r="N2427" s="31">
        <f t="shared" si="199"/>
        <v>0</v>
      </c>
      <c r="O2427" s="31">
        <f t="shared" si="200"/>
        <v>0</v>
      </c>
      <c r="P2427" s="31">
        <f t="shared" si="201"/>
        <v>0</v>
      </c>
    </row>
    <row r="2428" spans="12:16" ht="15" hidden="1" customHeight="1">
      <c r="L2428" s="30" t="str">
        <f t="shared" si="197"/>
        <v>-</v>
      </c>
      <c r="M2428" s="31">
        <f t="shared" si="198"/>
        <v>0</v>
      </c>
      <c r="N2428" s="31">
        <f t="shared" si="199"/>
        <v>0</v>
      </c>
      <c r="O2428" s="31">
        <f t="shared" si="200"/>
        <v>0</v>
      </c>
      <c r="P2428" s="31">
        <f t="shared" si="201"/>
        <v>0</v>
      </c>
    </row>
    <row r="2429" spans="12:16" ht="15" hidden="1" customHeight="1">
      <c r="L2429" s="30" t="str">
        <f t="shared" si="197"/>
        <v>-</v>
      </c>
      <c r="M2429" s="31">
        <f t="shared" si="198"/>
        <v>0</v>
      </c>
      <c r="N2429" s="31">
        <f t="shared" si="199"/>
        <v>0</v>
      </c>
      <c r="O2429" s="31">
        <f t="shared" si="200"/>
        <v>0</v>
      </c>
      <c r="P2429" s="31">
        <f t="shared" si="201"/>
        <v>0</v>
      </c>
    </row>
    <row r="2430" spans="12:16" ht="15" hidden="1" customHeight="1">
      <c r="L2430" s="30" t="str">
        <f t="shared" si="197"/>
        <v>-</v>
      </c>
      <c r="M2430" s="31">
        <f t="shared" si="198"/>
        <v>0</v>
      </c>
      <c r="N2430" s="31">
        <f t="shared" si="199"/>
        <v>0</v>
      </c>
      <c r="O2430" s="31">
        <f t="shared" si="200"/>
        <v>0</v>
      </c>
      <c r="P2430" s="31">
        <f t="shared" si="201"/>
        <v>0</v>
      </c>
    </row>
    <row r="2431" spans="12:16" ht="15" hidden="1" customHeight="1">
      <c r="L2431" s="30" t="str">
        <f t="shared" si="197"/>
        <v>-</v>
      </c>
      <c r="M2431" s="31">
        <f t="shared" si="198"/>
        <v>0</v>
      </c>
      <c r="N2431" s="31">
        <f t="shared" si="199"/>
        <v>0</v>
      </c>
      <c r="O2431" s="31">
        <f t="shared" si="200"/>
        <v>0</v>
      </c>
      <c r="P2431" s="31">
        <f t="shared" si="201"/>
        <v>0</v>
      </c>
    </row>
    <row r="2432" spans="12:16" ht="15" hidden="1" customHeight="1">
      <c r="L2432" s="30" t="str">
        <f t="shared" si="197"/>
        <v>-</v>
      </c>
      <c r="M2432" s="31">
        <f t="shared" si="198"/>
        <v>0</v>
      </c>
      <c r="N2432" s="31">
        <f t="shared" si="199"/>
        <v>0</v>
      </c>
      <c r="O2432" s="31">
        <f t="shared" si="200"/>
        <v>0</v>
      </c>
      <c r="P2432" s="31">
        <f t="shared" si="201"/>
        <v>0</v>
      </c>
    </row>
    <row r="2433" spans="12:16" ht="15" hidden="1" customHeight="1">
      <c r="L2433" s="30" t="str">
        <f t="shared" si="197"/>
        <v>-</v>
      </c>
      <c r="M2433" s="31">
        <f t="shared" si="198"/>
        <v>0</v>
      </c>
      <c r="N2433" s="31">
        <f t="shared" si="199"/>
        <v>0</v>
      </c>
      <c r="O2433" s="31">
        <f t="shared" si="200"/>
        <v>0</v>
      </c>
      <c r="P2433" s="31">
        <f t="shared" si="201"/>
        <v>0</v>
      </c>
    </row>
    <row r="2434" spans="12:16" ht="15" hidden="1" customHeight="1">
      <c r="L2434" s="30" t="str">
        <f t="shared" si="197"/>
        <v>-</v>
      </c>
      <c r="M2434" s="31">
        <f t="shared" si="198"/>
        <v>0</v>
      </c>
      <c r="N2434" s="31">
        <f t="shared" si="199"/>
        <v>0</v>
      </c>
      <c r="O2434" s="31">
        <f t="shared" si="200"/>
        <v>0</v>
      </c>
      <c r="P2434" s="31">
        <f t="shared" si="201"/>
        <v>0</v>
      </c>
    </row>
    <row r="2435" spans="12:16" ht="15" hidden="1" customHeight="1">
      <c r="L2435" s="30" t="str">
        <f t="shared" si="197"/>
        <v>-</v>
      </c>
      <c r="M2435" s="31">
        <f t="shared" si="198"/>
        <v>0</v>
      </c>
      <c r="N2435" s="31">
        <f t="shared" si="199"/>
        <v>0</v>
      </c>
      <c r="O2435" s="31">
        <f t="shared" si="200"/>
        <v>0</v>
      </c>
      <c r="P2435" s="31">
        <f t="shared" si="201"/>
        <v>0</v>
      </c>
    </row>
    <row r="2436" spans="12:16" ht="15" hidden="1" customHeight="1">
      <c r="L2436" s="30" t="str">
        <f t="shared" si="197"/>
        <v>-</v>
      </c>
      <c r="M2436" s="31">
        <f t="shared" si="198"/>
        <v>0</v>
      </c>
      <c r="N2436" s="31">
        <f t="shared" si="199"/>
        <v>0</v>
      </c>
      <c r="O2436" s="31">
        <f t="shared" si="200"/>
        <v>0</v>
      </c>
      <c r="P2436" s="31">
        <f t="shared" si="201"/>
        <v>0</v>
      </c>
    </row>
    <row r="2437" spans="12:16" ht="15" hidden="1" customHeight="1">
      <c r="L2437" s="30" t="str">
        <f t="shared" si="197"/>
        <v>-</v>
      </c>
      <c r="M2437" s="31">
        <f t="shared" si="198"/>
        <v>0</v>
      </c>
      <c r="N2437" s="31">
        <f t="shared" si="199"/>
        <v>0</v>
      </c>
      <c r="O2437" s="31">
        <f t="shared" si="200"/>
        <v>0</v>
      </c>
      <c r="P2437" s="31">
        <f t="shared" si="201"/>
        <v>0</v>
      </c>
    </row>
    <row r="2438" spans="12:16" ht="15" hidden="1" customHeight="1">
      <c r="L2438" s="30" t="str">
        <f t="shared" si="197"/>
        <v>-</v>
      </c>
      <c r="M2438" s="31">
        <f t="shared" si="198"/>
        <v>0</v>
      </c>
      <c r="N2438" s="31">
        <f t="shared" si="199"/>
        <v>0</v>
      </c>
      <c r="O2438" s="31">
        <f t="shared" si="200"/>
        <v>0</v>
      </c>
      <c r="P2438" s="31">
        <f t="shared" si="201"/>
        <v>0</v>
      </c>
    </row>
    <row r="2439" spans="12:16" ht="15" hidden="1" customHeight="1">
      <c r="L2439" s="30" t="str">
        <f t="shared" si="197"/>
        <v>-</v>
      </c>
      <c r="M2439" s="31">
        <f t="shared" si="198"/>
        <v>0</v>
      </c>
      <c r="N2439" s="31">
        <f t="shared" si="199"/>
        <v>0</v>
      </c>
      <c r="O2439" s="31">
        <f t="shared" si="200"/>
        <v>0</v>
      </c>
      <c r="P2439" s="31">
        <f t="shared" si="201"/>
        <v>0</v>
      </c>
    </row>
    <row r="2440" spans="12:16" ht="15" hidden="1" customHeight="1">
      <c r="L2440" s="30" t="str">
        <f t="shared" si="197"/>
        <v>-</v>
      </c>
      <c r="M2440" s="31">
        <f t="shared" si="198"/>
        <v>0</v>
      </c>
      <c r="N2440" s="31">
        <f t="shared" si="199"/>
        <v>0</v>
      </c>
      <c r="O2440" s="31">
        <f t="shared" si="200"/>
        <v>0</v>
      </c>
      <c r="P2440" s="31">
        <f t="shared" si="201"/>
        <v>0</v>
      </c>
    </row>
    <row r="2441" spans="12:16" ht="15" hidden="1" customHeight="1">
      <c r="L2441" s="30" t="str">
        <f t="shared" si="197"/>
        <v>-</v>
      </c>
      <c r="M2441" s="31">
        <f t="shared" si="198"/>
        <v>0</v>
      </c>
      <c r="N2441" s="31">
        <f t="shared" si="199"/>
        <v>0</v>
      </c>
      <c r="O2441" s="31">
        <f t="shared" si="200"/>
        <v>0</v>
      </c>
      <c r="P2441" s="31">
        <f t="shared" si="201"/>
        <v>0</v>
      </c>
    </row>
    <row r="2442" spans="12:16" ht="15" hidden="1" customHeight="1">
      <c r="L2442" s="30" t="str">
        <f t="shared" si="197"/>
        <v>-</v>
      </c>
      <c r="M2442" s="31">
        <f t="shared" si="198"/>
        <v>0</v>
      </c>
      <c r="N2442" s="31">
        <f t="shared" si="199"/>
        <v>0</v>
      </c>
      <c r="O2442" s="31">
        <f t="shared" si="200"/>
        <v>0</v>
      </c>
      <c r="P2442" s="31">
        <f t="shared" si="201"/>
        <v>0</v>
      </c>
    </row>
    <row r="2443" spans="12:16" ht="15" hidden="1" customHeight="1">
      <c r="L2443" s="30" t="str">
        <f t="shared" si="197"/>
        <v>-</v>
      </c>
      <c r="M2443" s="31">
        <f t="shared" si="198"/>
        <v>0</v>
      </c>
      <c r="N2443" s="31">
        <f t="shared" si="199"/>
        <v>0</v>
      </c>
      <c r="O2443" s="31">
        <f t="shared" si="200"/>
        <v>0</v>
      </c>
      <c r="P2443" s="31">
        <f t="shared" si="201"/>
        <v>0</v>
      </c>
    </row>
    <row r="2444" spans="12:16" ht="15" hidden="1" customHeight="1">
      <c r="L2444" s="30" t="str">
        <f t="shared" si="197"/>
        <v>-</v>
      </c>
      <c r="M2444" s="31">
        <f t="shared" si="198"/>
        <v>0</v>
      </c>
      <c r="N2444" s="31">
        <f t="shared" si="199"/>
        <v>0</v>
      </c>
      <c r="O2444" s="31">
        <f t="shared" si="200"/>
        <v>0</v>
      </c>
      <c r="P2444" s="31">
        <f t="shared" si="201"/>
        <v>0</v>
      </c>
    </row>
    <row r="2445" spans="12:16" ht="15" hidden="1" customHeight="1">
      <c r="L2445" s="30" t="str">
        <f t="shared" si="197"/>
        <v>-</v>
      </c>
      <c r="M2445" s="31">
        <f t="shared" si="198"/>
        <v>0</v>
      </c>
      <c r="N2445" s="31">
        <f t="shared" si="199"/>
        <v>0</v>
      </c>
      <c r="O2445" s="31">
        <f t="shared" si="200"/>
        <v>0</v>
      </c>
      <c r="P2445" s="31">
        <f t="shared" si="201"/>
        <v>0</v>
      </c>
    </row>
    <row r="2446" spans="12:16" ht="15" hidden="1" customHeight="1">
      <c r="L2446" s="30" t="str">
        <f t="shared" si="197"/>
        <v>-</v>
      </c>
      <c r="M2446" s="31">
        <f t="shared" si="198"/>
        <v>0</v>
      </c>
      <c r="N2446" s="31">
        <f t="shared" si="199"/>
        <v>0</v>
      </c>
      <c r="O2446" s="31">
        <f t="shared" si="200"/>
        <v>0</v>
      </c>
      <c r="P2446" s="31">
        <f t="shared" si="201"/>
        <v>0</v>
      </c>
    </row>
    <row r="2447" spans="12:16" ht="15" hidden="1" customHeight="1">
      <c r="L2447" s="30" t="str">
        <f t="shared" si="197"/>
        <v>-</v>
      </c>
      <c r="M2447" s="31">
        <f t="shared" si="198"/>
        <v>0</v>
      </c>
      <c r="N2447" s="31">
        <f t="shared" si="199"/>
        <v>0</v>
      </c>
      <c r="O2447" s="31">
        <f t="shared" si="200"/>
        <v>0</v>
      </c>
      <c r="P2447" s="31">
        <f t="shared" si="201"/>
        <v>0</v>
      </c>
    </row>
    <row r="2448" spans="12:16" ht="15" hidden="1" customHeight="1">
      <c r="L2448" s="30" t="str">
        <f t="shared" si="197"/>
        <v>-</v>
      </c>
      <c r="M2448" s="31">
        <f t="shared" si="198"/>
        <v>0</v>
      </c>
      <c r="N2448" s="31">
        <f t="shared" si="199"/>
        <v>0</v>
      </c>
      <c r="O2448" s="31">
        <f t="shared" si="200"/>
        <v>0</v>
      </c>
      <c r="P2448" s="31">
        <f t="shared" si="201"/>
        <v>0</v>
      </c>
    </row>
    <row r="2449" spans="12:16" ht="15" hidden="1" customHeight="1">
      <c r="L2449" s="30" t="str">
        <f t="shared" si="197"/>
        <v>-</v>
      </c>
      <c r="M2449" s="31">
        <f t="shared" si="198"/>
        <v>0</v>
      </c>
      <c r="N2449" s="31">
        <f t="shared" si="199"/>
        <v>0</v>
      </c>
      <c r="O2449" s="31">
        <f t="shared" si="200"/>
        <v>0</v>
      </c>
      <c r="P2449" s="31">
        <f t="shared" si="201"/>
        <v>0</v>
      </c>
    </row>
    <row r="2450" spans="12:16" ht="15" hidden="1" customHeight="1">
      <c r="L2450" s="30" t="str">
        <f t="shared" si="197"/>
        <v>-</v>
      </c>
      <c r="M2450" s="31">
        <f t="shared" si="198"/>
        <v>0</v>
      </c>
      <c r="N2450" s="31">
        <f t="shared" si="199"/>
        <v>0</v>
      </c>
      <c r="O2450" s="31">
        <f t="shared" si="200"/>
        <v>0</v>
      </c>
      <c r="P2450" s="31">
        <f t="shared" si="201"/>
        <v>0</v>
      </c>
    </row>
    <row r="2451" spans="12:16" ht="15" hidden="1" customHeight="1">
      <c r="L2451" s="30" t="str">
        <f t="shared" si="197"/>
        <v>-</v>
      </c>
      <c r="M2451" s="31">
        <f t="shared" si="198"/>
        <v>0</v>
      </c>
      <c r="N2451" s="31">
        <f t="shared" si="199"/>
        <v>0</v>
      </c>
      <c r="O2451" s="31">
        <f t="shared" si="200"/>
        <v>0</v>
      </c>
      <c r="P2451" s="31">
        <f t="shared" si="201"/>
        <v>0</v>
      </c>
    </row>
    <row r="2452" spans="12:16" ht="15" hidden="1" customHeight="1">
      <c r="L2452" s="30" t="str">
        <f t="shared" si="197"/>
        <v>-</v>
      </c>
      <c r="M2452" s="31">
        <f t="shared" si="198"/>
        <v>0</v>
      </c>
      <c r="N2452" s="31">
        <f t="shared" si="199"/>
        <v>0</v>
      </c>
      <c r="O2452" s="31">
        <f t="shared" si="200"/>
        <v>0</v>
      </c>
      <c r="P2452" s="31">
        <f t="shared" si="201"/>
        <v>0</v>
      </c>
    </row>
    <row r="2453" spans="12:16" ht="15" hidden="1" customHeight="1">
      <c r="L2453" s="30" t="str">
        <f t="shared" si="197"/>
        <v>-</v>
      </c>
      <c r="M2453" s="31">
        <f t="shared" si="198"/>
        <v>0</v>
      </c>
      <c r="N2453" s="31">
        <f t="shared" si="199"/>
        <v>0</v>
      </c>
      <c r="O2453" s="31">
        <f t="shared" si="200"/>
        <v>0</v>
      </c>
      <c r="P2453" s="31">
        <f t="shared" si="201"/>
        <v>0</v>
      </c>
    </row>
    <row r="2454" spans="12:16" ht="15" hidden="1" customHeight="1">
      <c r="L2454" s="30" t="str">
        <f t="shared" si="197"/>
        <v>-</v>
      </c>
      <c r="M2454" s="31">
        <f t="shared" si="198"/>
        <v>0</v>
      </c>
      <c r="N2454" s="31">
        <f t="shared" si="199"/>
        <v>0</v>
      </c>
      <c r="O2454" s="31">
        <f t="shared" si="200"/>
        <v>0</v>
      </c>
      <c r="P2454" s="31">
        <f t="shared" si="201"/>
        <v>0</v>
      </c>
    </row>
    <row r="2455" spans="12:16" ht="15" hidden="1" customHeight="1">
      <c r="L2455" s="30" t="str">
        <f t="shared" si="197"/>
        <v>-</v>
      </c>
      <c r="M2455" s="31">
        <f t="shared" si="198"/>
        <v>0</v>
      </c>
      <c r="N2455" s="31">
        <f t="shared" si="199"/>
        <v>0</v>
      </c>
      <c r="O2455" s="31">
        <f t="shared" si="200"/>
        <v>0</v>
      </c>
      <c r="P2455" s="31">
        <f t="shared" si="201"/>
        <v>0</v>
      </c>
    </row>
    <row r="2456" spans="12:16" ht="15" hidden="1" customHeight="1">
      <c r="L2456" s="30" t="str">
        <f t="shared" ref="L2456:L2519" si="202">IFERROR(IF(MAX(L2455+1,Дата_получения_Займа+1)&gt;Дата_погашения_Займа,"-",MAX(L2455+1,Дата_получения_Займа+1)),"-")</f>
        <v>-</v>
      </c>
      <c r="M2456" s="31">
        <f t="shared" ref="M2456:M2519" si="203">IFERROR(VLOOKUP(L2456,$B$24:$E$52,4,FALSE),0)</f>
        <v>0</v>
      </c>
      <c r="N2456" s="31">
        <f t="shared" ref="N2456:N2519" si="204">IF(ISNUMBER(N2455),N2455-M2456,$E$13)</f>
        <v>0</v>
      </c>
      <c r="O2456" s="31">
        <f t="shared" ref="O2456:O2519" si="205">IFERROR(IF(ISNUMBER(N2455),N2455,$E$13)*IF(L2456&gt;=$J$14,$E$18,$E$17)/IF(MOD(YEAR(L2456),4),365,366)*IF(ISBLANK(L2455),L2456-$E$15,L2456-L2455),0)</f>
        <v>0</v>
      </c>
      <c r="P2456" s="31">
        <f t="shared" ref="P2456:P2519" si="206">IFERROR(IF(ISNUMBER(N2455),N2455,$E$13)*3%/IF(MOD(YEAR(L2456),4),365,366)*IF(ISBLANK(L2455),(L2456-$E$15),L2456-L2455),0)</f>
        <v>0</v>
      </c>
    </row>
    <row r="2457" spans="12:16" ht="15" hidden="1" customHeight="1">
      <c r="L2457" s="30" t="str">
        <f t="shared" si="202"/>
        <v>-</v>
      </c>
      <c r="M2457" s="31">
        <f t="shared" si="203"/>
        <v>0</v>
      </c>
      <c r="N2457" s="31">
        <f t="shared" si="204"/>
        <v>0</v>
      </c>
      <c r="O2457" s="31">
        <f t="shared" si="205"/>
        <v>0</v>
      </c>
      <c r="P2457" s="31">
        <f t="shared" si="206"/>
        <v>0</v>
      </c>
    </row>
    <row r="2458" spans="12:16" ht="15" hidden="1" customHeight="1">
      <c r="L2458" s="30" t="str">
        <f t="shared" si="202"/>
        <v>-</v>
      </c>
      <c r="M2458" s="31">
        <f t="shared" si="203"/>
        <v>0</v>
      </c>
      <c r="N2458" s="31">
        <f t="shared" si="204"/>
        <v>0</v>
      </c>
      <c r="O2458" s="31">
        <f t="shared" si="205"/>
        <v>0</v>
      </c>
      <c r="P2458" s="31">
        <f t="shared" si="206"/>
        <v>0</v>
      </c>
    </row>
    <row r="2459" spans="12:16" ht="15" hidden="1" customHeight="1">
      <c r="L2459" s="30" t="str">
        <f t="shared" si="202"/>
        <v>-</v>
      </c>
      <c r="M2459" s="31">
        <f t="shared" si="203"/>
        <v>0</v>
      </c>
      <c r="N2459" s="31">
        <f t="shared" si="204"/>
        <v>0</v>
      </c>
      <c r="O2459" s="31">
        <f t="shared" si="205"/>
        <v>0</v>
      </c>
      <c r="P2459" s="31">
        <f t="shared" si="206"/>
        <v>0</v>
      </c>
    </row>
    <row r="2460" spans="12:16" ht="15" hidden="1" customHeight="1">
      <c r="L2460" s="30" t="str">
        <f t="shared" si="202"/>
        <v>-</v>
      </c>
      <c r="M2460" s="31">
        <f t="shared" si="203"/>
        <v>0</v>
      </c>
      <c r="N2460" s="31">
        <f t="shared" si="204"/>
        <v>0</v>
      </c>
      <c r="O2460" s="31">
        <f t="shared" si="205"/>
        <v>0</v>
      </c>
      <c r="P2460" s="31">
        <f t="shared" si="206"/>
        <v>0</v>
      </c>
    </row>
    <row r="2461" spans="12:16" ht="15" hidden="1" customHeight="1">
      <c r="L2461" s="30" t="str">
        <f t="shared" si="202"/>
        <v>-</v>
      </c>
      <c r="M2461" s="31">
        <f t="shared" si="203"/>
        <v>0</v>
      </c>
      <c r="N2461" s="31">
        <f t="shared" si="204"/>
        <v>0</v>
      </c>
      <c r="O2461" s="31">
        <f t="shared" si="205"/>
        <v>0</v>
      </c>
      <c r="P2461" s="31">
        <f t="shared" si="206"/>
        <v>0</v>
      </c>
    </row>
    <row r="2462" spans="12:16" ht="15" hidden="1" customHeight="1">
      <c r="L2462" s="30" t="str">
        <f t="shared" si="202"/>
        <v>-</v>
      </c>
      <c r="M2462" s="31">
        <f t="shared" si="203"/>
        <v>0</v>
      </c>
      <c r="N2462" s="31">
        <f t="shared" si="204"/>
        <v>0</v>
      </c>
      <c r="O2462" s="31">
        <f t="shared" si="205"/>
        <v>0</v>
      </c>
      <c r="P2462" s="31">
        <f t="shared" si="206"/>
        <v>0</v>
      </c>
    </row>
    <row r="2463" spans="12:16" ht="15" hidden="1" customHeight="1">
      <c r="L2463" s="30" t="str">
        <f t="shared" si="202"/>
        <v>-</v>
      </c>
      <c r="M2463" s="31">
        <f t="shared" si="203"/>
        <v>0</v>
      </c>
      <c r="N2463" s="31">
        <f t="shared" si="204"/>
        <v>0</v>
      </c>
      <c r="O2463" s="31">
        <f t="shared" si="205"/>
        <v>0</v>
      </c>
      <c r="P2463" s="31">
        <f t="shared" si="206"/>
        <v>0</v>
      </c>
    </row>
    <row r="2464" spans="12:16" ht="15" hidden="1" customHeight="1">
      <c r="L2464" s="30" t="str">
        <f t="shared" si="202"/>
        <v>-</v>
      </c>
      <c r="M2464" s="31">
        <f t="shared" si="203"/>
        <v>0</v>
      </c>
      <c r="N2464" s="31">
        <f t="shared" si="204"/>
        <v>0</v>
      </c>
      <c r="O2464" s="31">
        <f t="shared" si="205"/>
        <v>0</v>
      </c>
      <c r="P2464" s="31">
        <f t="shared" si="206"/>
        <v>0</v>
      </c>
    </row>
    <row r="2465" spans="12:16" ht="15" hidden="1" customHeight="1">
      <c r="L2465" s="30" t="str">
        <f t="shared" si="202"/>
        <v>-</v>
      </c>
      <c r="M2465" s="31">
        <f t="shared" si="203"/>
        <v>0</v>
      </c>
      <c r="N2465" s="31">
        <f t="shared" si="204"/>
        <v>0</v>
      </c>
      <c r="O2465" s="31">
        <f t="shared" si="205"/>
        <v>0</v>
      </c>
      <c r="P2465" s="31">
        <f t="shared" si="206"/>
        <v>0</v>
      </c>
    </row>
    <row r="2466" spans="12:16" ht="15" hidden="1" customHeight="1">
      <c r="L2466" s="30" t="str">
        <f t="shared" si="202"/>
        <v>-</v>
      </c>
      <c r="M2466" s="31">
        <f t="shared" si="203"/>
        <v>0</v>
      </c>
      <c r="N2466" s="31">
        <f t="shared" si="204"/>
        <v>0</v>
      </c>
      <c r="O2466" s="31">
        <f t="shared" si="205"/>
        <v>0</v>
      </c>
      <c r="P2466" s="31">
        <f t="shared" si="206"/>
        <v>0</v>
      </c>
    </row>
    <row r="2467" spans="12:16" ht="15" hidden="1" customHeight="1">
      <c r="L2467" s="30" t="str">
        <f t="shared" si="202"/>
        <v>-</v>
      </c>
      <c r="M2467" s="31">
        <f t="shared" si="203"/>
        <v>0</v>
      </c>
      <c r="N2467" s="31">
        <f t="shared" si="204"/>
        <v>0</v>
      </c>
      <c r="O2467" s="31">
        <f t="shared" si="205"/>
        <v>0</v>
      </c>
      <c r="P2467" s="31">
        <f t="shared" si="206"/>
        <v>0</v>
      </c>
    </row>
    <row r="2468" spans="12:16" ht="15" hidden="1" customHeight="1">
      <c r="L2468" s="30" t="str">
        <f t="shared" si="202"/>
        <v>-</v>
      </c>
      <c r="M2468" s="31">
        <f t="shared" si="203"/>
        <v>0</v>
      </c>
      <c r="N2468" s="31">
        <f t="shared" si="204"/>
        <v>0</v>
      </c>
      <c r="O2468" s="31">
        <f t="shared" si="205"/>
        <v>0</v>
      </c>
      <c r="P2468" s="31">
        <f t="shared" si="206"/>
        <v>0</v>
      </c>
    </row>
    <row r="2469" spans="12:16" ht="15" hidden="1" customHeight="1">
      <c r="L2469" s="30" t="str">
        <f t="shared" si="202"/>
        <v>-</v>
      </c>
      <c r="M2469" s="31">
        <f t="shared" si="203"/>
        <v>0</v>
      </c>
      <c r="N2469" s="31">
        <f t="shared" si="204"/>
        <v>0</v>
      </c>
      <c r="O2469" s="31">
        <f t="shared" si="205"/>
        <v>0</v>
      </c>
      <c r="P2469" s="31">
        <f t="shared" si="206"/>
        <v>0</v>
      </c>
    </row>
    <row r="2470" spans="12:16" ht="15" hidden="1" customHeight="1">
      <c r="L2470" s="30" t="str">
        <f t="shared" si="202"/>
        <v>-</v>
      </c>
      <c r="M2470" s="31">
        <f t="shared" si="203"/>
        <v>0</v>
      </c>
      <c r="N2470" s="31">
        <f t="shared" si="204"/>
        <v>0</v>
      </c>
      <c r="O2470" s="31">
        <f t="shared" si="205"/>
        <v>0</v>
      </c>
      <c r="P2470" s="31">
        <f t="shared" si="206"/>
        <v>0</v>
      </c>
    </row>
    <row r="2471" spans="12:16" ht="15" hidden="1" customHeight="1">
      <c r="L2471" s="30" t="str">
        <f t="shared" si="202"/>
        <v>-</v>
      </c>
      <c r="M2471" s="31">
        <f t="shared" si="203"/>
        <v>0</v>
      </c>
      <c r="N2471" s="31">
        <f t="shared" si="204"/>
        <v>0</v>
      </c>
      <c r="O2471" s="31">
        <f t="shared" si="205"/>
        <v>0</v>
      </c>
      <c r="P2471" s="31">
        <f t="shared" si="206"/>
        <v>0</v>
      </c>
    </row>
    <row r="2472" spans="12:16" ht="15" hidden="1" customHeight="1">
      <c r="L2472" s="30" t="str">
        <f t="shared" si="202"/>
        <v>-</v>
      </c>
      <c r="M2472" s="31">
        <f t="shared" si="203"/>
        <v>0</v>
      </c>
      <c r="N2472" s="31">
        <f t="shared" si="204"/>
        <v>0</v>
      </c>
      <c r="O2472" s="31">
        <f t="shared" si="205"/>
        <v>0</v>
      </c>
      <c r="P2472" s="31">
        <f t="shared" si="206"/>
        <v>0</v>
      </c>
    </row>
    <row r="2473" spans="12:16" ht="15" hidden="1" customHeight="1">
      <c r="L2473" s="30" t="str">
        <f t="shared" si="202"/>
        <v>-</v>
      </c>
      <c r="M2473" s="31">
        <f t="shared" si="203"/>
        <v>0</v>
      </c>
      <c r="N2473" s="31">
        <f t="shared" si="204"/>
        <v>0</v>
      </c>
      <c r="O2473" s="31">
        <f t="shared" si="205"/>
        <v>0</v>
      </c>
      <c r="P2473" s="31">
        <f t="shared" si="206"/>
        <v>0</v>
      </c>
    </row>
    <row r="2474" spans="12:16" ht="15" hidden="1" customHeight="1">
      <c r="L2474" s="30" t="str">
        <f t="shared" si="202"/>
        <v>-</v>
      </c>
      <c r="M2474" s="31">
        <f t="shared" si="203"/>
        <v>0</v>
      </c>
      <c r="N2474" s="31">
        <f t="shared" si="204"/>
        <v>0</v>
      </c>
      <c r="O2474" s="31">
        <f t="shared" si="205"/>
        <v>0</v>
      </c>
      <c r="P2474" s="31">
        <f t="shared" si="206"/>
        <v>0</v>
      </c>
    </row>
    <row r="2475" spans="12:16" ht="15" hidden="1" customHeight="1">
      <c r="L2475" s="30" t="str">
        <f t="shared" si="202"/>
        <v>-</v>
      </c>
      <c r="M2475" s="31">
        <f t="shared" si="203"/>
        <v>0</v>
      </c>
      <c r="N2475" s="31">
        <f t="shared" si="204"/>
        <v>0</v>
      </c>
      <c r="O2475" s="31">
        <f t="shared" si="205"/>
        <v>0</v>
      </c>
      <c r="P2475" s="31">
        <f t="shared" si="206"/>
        <v>0</v>
      </c>
    </row>
    <row r="2476" spans="12:16" ht="15" hidden="1" customHeight="1">
      <c r="L2476" s="30" t="str">
        <f t="shared" si="202"/>
        <v>-</v>
      </c>
      <c r="M2476" s="31">
        <f t="shared" si="203"/>
        <v>0</v>
      </c>
      <c r="N2476" s="31">
        <f t="shared" si="204"/>
        <v>0</v>
      </c>
      <c r="O2476" s="31">
        <f t="shared" si="205"/>
        <v>0</v>
      </c>
      <c r="P2476" s="31">
        <f t="shared" si="206"/>
        <v>0</v>
      </c>
    </row>
    <row r="2477" spans="12:16" ht="15" hidden="1" customHeight="1">
      <c r="L2477" s="30" t="str">
        <f t="shared" si="202"/>
        <v>-</v>
      </c>
      <c r="M2477" s="31">
        <f t="shared" si="203"/>
        <v>0</v>
      </c>
      <c r="N2477" s="31">
        <f t="shared" si="204"/>
        <v>0</v>
      </c>
      <c r="O2477" s="31">
        <f t="shared" si="205"/>
        <v>0</v>
      </c>
      <c r="P2477" s="31">
        <f t="shared" si="206"/>
        <v>0</v>
      </c>
    </row>
    <row r="2478" spans="12:16" ht="15" hidden="1" customHeight="1">
      <c r="L2478" s="30" t="str">
        <f t="shared" si="202"/>
        <v>-</v>
      </c>
      <c r="M2478" s="31">
        <f t="shared" si="203"/>
        <v>0</v>
      </c>
      <c r="N2478" s="31">
        <f t="shared" si="204"/>
        <v>0</v>
      </c>
      <c r="O2478" s="31">
        <f t="shared" si="205"/>
        <v>0</v>
      </c>
      <c r="P2478" s="31">
        <f t="shared" si="206"/>
        <v>0</v>
      </c>
    </row>
    <row r="2479" spans="12:16" ht="15" hidden="1" customHeight="1">
      <c r="L2479" s="30" t="str">
        <f t="shared" si="202"/>
        <v>-</v>
      </c>
      <c r="M2479" s="31">
        <f t="shared" si="203"/>
        <v>0</v>
      </c>
      <c r="N2479" s="31">
        <f t="shared" si="204"/>
        <v>0</v>
      </c>
      <c r="O2479" s="31">
        <f t="shared" si="205"/>
        <v>0</v>
      </c>
      <c r="P2479" s="31">
        <f t="shared" si="206"/>
        <v>0</v>
      </c>
    </row>
    <row r="2480" spans="12:16" ht="15" hidden="1" customHeight="1">
      <c r="L2480" s="30" t="str">
        <f t="shared" si="202"/>
        <v>-</v>
      </c>
      <c r="M2480" s="31">
        <f t="shared" si="203"/>
        <v>0</v>
      </c>
      <c r="N2480" s="31">
        <f t="shared" si="204"/>
        <v>0</v>
      </c>
      <c r="O2480" s="31">
        <f t="shared" si="205"/>
        <v>0</v>
      </c>
      <c r="P2480" s="31">
        <f t="shared" si="206"/>
        <v>0</v>
      </c>
    </row>
    <row r="2481" spans="12:16" ht="15" hidden="1" customHeight="1">
      <c r="L2481" s="30" t="str">
        <f t="shared" si="202"/>
        <v>-</v>
      </c>
      <c r="M2481" s="31">
        <f t="shared" si="203"/>
        <v>0</v>
      </c>
      <c r="N2481" s="31">
        <f t="shared" si="204"/>
        <v>0</v>
      </c>
      <c r="O2481" s="31">
        <f t="shared" si="205"/>
        <v>0</v>
      </c>
      <c r="P2481" s="31">
        <f t="shared" si="206"/>
        <v>0</v>
      </c>
    </row>
    <row r="2482" spans="12:16" ht="15" hidden="1" customHeight="1">
      <c r="L2482" s="30" t="str">
        <f t="shared" si="202"/>
        <v>-</v>
      </c>
      <c r="M2482" s="31">
        <f t="shared" si="203"/>
        <v>0</v>
      </c>
      <c r="N2482" s="31">
        <f t="shared" si="204"/>
        <v>0</v>
      </c>
      <c r="O2482" s="31">
        <f t="shared" si="205"/>
        <v>0</v>
      </c>
      <c r="P2482" s="31">
        <f t="shared" si="206"/>
        <v>0</v>
      </c>
    </row>
    <row r="2483" spans="12:16" ht="15" hidden="1" customHeight="1">
      <c r="L2483" s="30" t="str">
        <f t="shared" si="202"/>
        <v>-</v>
      </c>
      <c r="M2483" s="31">
        <f t="shared" si="203"/>
        <v>0</v>
      </c>
      <c r="N2483" s="31">
        <f t="shared" si="204"/>
        <v>0</v>
      </c>
      <c r="O2483" s="31">
        <f t="shared" si="205"/>
        <v>0</v>
      </c>
      <c r="P2483" s="31">
        <f t="shared" si="206"/>
        <v>0</v>
      </c>
    </row>
    <row r="2484" spans="12:16" ht="15" hidden="1" customHeight="1">
      <c r="L2484" s="30" t="str">
        <f t="shared" si="202"/>
        <v>-</v>
      </c>
      <c r="M2484" s="31">
        <f t="shared" si="203"/>
        <v>0</v>
      </c>
      <c r="N2484" s="31">
        <f t="shared" si="204"/>
        <v>0</v>
      </c>
      <c r="O2484" s="31">
        <f t="shared" si="205"/>
        <v>0</v>
      </c>
      <c r="P2484" s="31">
        <f t="shared" si="206"/>
        <v>0</v>
      </c>
    </row>
    <row r="2485" spans="12:16" ht="15" hidden="1" customHeight="1">
      <c r="L2485" s="30" t="str">
        <f t="shared" si="202"/>
        <v>-</v>
      </c>
      <c r="M2485" s="31">
        <f t="shared" si="203"/>
        <v>0</v>
      </c>
      <c r="N2485" s="31">
        <f t="shared" si="204"/>
        <v>0</v>
      </c>
      <c r="O2485" s="31">
        <f t="shared" si="205"/>
        <v>0</v>
      </c>
      <c r="P2485" s="31">
        <f t="shared" si="206"/>
        <v>0</v>
      </c>
    </row>
    <row r="2486" spans="12:16" ht="15" hidden="1" customHeight="1">
      <c r="L2486" s="30" t="str">
        <f t="shared" si="202"/>
        <v>-</v>
      </c>
      <c r="M2486" s="31">
        <f t="shared" si="203"/>
        <v>0</v>
      </c>
      <c r="N2486" s="31">
        <f t="shared" si="204"/>
        <v>0</v>
      </c>
      <c r="O2486" s="31">
        <f t="shared" si="205"/>
        <v>0</v>
      </c>
      <c r="P2486" s="31">
        <f t="shared" si="206"/>
        <v>0</v>
      </c>
    </row>
    <row r="2487" spans="12:16" ht="15" hidden="1" customHeight="1">
      <c r="L2487" s="30" t="str">
        <f t="shared" si="202"/>
        <v>-</v>
      </c>
      <c r="M2487" s="31">
        <f t="shared" si="203"/>
        <v>0</v>
      </c>
      <c r="N2487" s="31">
        <f t="shared" si="204"/>
        <v>0</v>
      </c>
      <c r="O2487" s="31">
        <f t="shared" si="205"/>
        <v>0</v>
      </c>
      <c r="P2487" s="31">
        <f t="shared" si="206"/>
        <v>0</v>
      </c>
    </row>
    <row r="2488" spans="12:16" ht="15" hidden="1" customHeight="1">
      <c r="L2488" s="30" t="str">
        <f t="shared" si="202"/>
        <v>-</v>
      </c>
      <c r="M2488" s="31">
        <f t="shared" si="203"/>
        <v>0</v>
      </c>
      <c r="N2488" s="31">
        <f t="shared" si="204"/>
        <v>0</v>
      </c>
      <c r="O2488" s="31">
        <f t="shared" si="205"/>
        <v>0</v>
      </c>
      <c r="P2488" s="31">
        <f t="shared" si="206"/>
        <v>0</v>
      </c>
    </row>
    <row r="2489" spans="12:16" ht="15" hidden="1" customHeight="1">
      <c r="L2489" s="30" t="str">
        <f t="shared" si="202"/>
        <v>-</v>
      </c>
      <c r="M2489" s="31">
        <f t="shared" si="203"/>
        <v>0</v>
      </c>
      <c r="N2489" s="31">
        <f t="shared" si="204"/>
        <v>0</v>
      </c>
      <c r="O2489" s="31">
        <f t="shared" si="205"/>
        <v>0</v>
      </c>
      <c r="P2489" s="31">
        <f t="shared" si="206"/>
        <v>0</v>
      </c>
    </row>
    <row r="2490" spans="12:16" ht="15" hidden="1" customHeight="1">
      <c r="L2490" s="30" t="str">
        <f t="shared" si="202"/>
        <v>-</v>
      </c>
      <c r="M2490" s="31">
        <f t="shared" si="203"/>
        <v>0</v>
      </c>
      <c r="N2490" s="31">
        <f t="shared" si="204"/>
        <v>0</v>
      </c>
      <c r="O2490" s="31">
        <f t="shared" si="205"/>
        <v>0</v>
      </c>
      <c r="P2490" s="31">
        <f t="shared" si="206"/>
        <v>0</v>
      </c>
    </row>
    <row r="2491" spans="12:16" ht="15" hidden="1" customHeight="1">
      <c r="L2491" s="30" t="str">
        <f t="shared" si="202"/>
        <v>-</v>
      </c>
      <c r="M2491" s="31">
        <f t="shared" si="203"/>
        <v>0</v>
      </c>
      <c r="N2491" s="31">
        <f t="shared" si="204"/>
        <v>0</v>
      </c>
      <c r="O2491" s="31">
        <f t="shared" si="205"/>
        <v>0</v>
      </c>
      <c r="P2491" s="31">
        <f t="shared" si="206"/>
        <v>0</v>
      </c>
    </row>
    <row r="2492" spans="12:16" ht="15" hidden="1" customHeight="1">
      <c r="L2492" s="30" t="str">
        <f t="shared" si="202"/>
        <v>-</v>
      </c>
      <c r="M2492" s="31">
        <f t="shared" si="203"/>
        <v>0</v>
      </c>
      <c r="N2492" s="31">
        <f t="shared" si="204"/>
        <v>0</v>
      </c>
      <c r="O2492" s="31">
        <f t="shared" si="205"/>
        <v>0</v>
      </c>
      <c r="P2492" s="31">
        <f t="shared" si="206"/>
        <v>0</v>
      </c>
    </row>
    <row r="2493" spans="12:16" ht="15" hidden="1" customHeight="1">
      <c r="L2493" s="30" t="str">
        <f t="shared" si="202"/>
        <v>-</v>
      </c>
      <c r="M2493" s="31">
        <f t="shared" si="203"/>
        <v>0</v>
      </c>
      <c r="N2493" s="31">
        <f t="shared" si="204"/>
        <v>0</v>
      </c>
      <c r="O2493" s="31">
        <f t="shared" si="205"/>
        <v>0</v>
      </c>
      <c r="P2493" s="31">
        <f t="shared" si="206"/>
        <v>0</v>
      </c>
    </row>
    <row r="2494" spans="12:16" ht="15" hidden="1" customHeight="1">
      <c r="L2494" s="30" t="str">
        <f t="shared" si="202"/>
        <v>-</v>
      </c>
      <c r="M2494" s="31">
        <f t="shared" si="203"/>
        <v>0</v>
      </c>
      <c r="N2494" s="31">
        <f t="shared" si="204"/>
        <v>0</v>
      </c>
      <c r="O2494" s="31">
        <f t="shared" si="205"/>
        <v>0</v>
      </c>
      <c r="P2494" s="31">
        <f t="shared" si="206"/>
        <v>0</v>
      </c>
    </row>
    <row r="2495" spans="12:16" ht="15" hidden="1" customHeight="1">
      <c r="L2495" s="30" t="str">
        <f t="shared" si="202"/>
        <v>-</v>
      </c>
      <c r="M2495" s="31">
        <f t="shared" si="203"/>
        <v>0</v>
      </c>
      <c r="N2495" s="31">
        <f t="shared" si="204"/>
        <v>0</v>
      </c>
      <c r="O2495" s="31">
        <f t="shared" si="205"/>
        <v>0</v>
      </c>
      <c r="P2495" s="31">
        <f t="shared" si="206"/>
        <v>0</v>
      </c>
    </row>
    <row r="2496" spans="12:16" ht="15" hidden="1" customHeight="1">
      <c r="L2496" s="30" t="str">
        <f t="shared" si="202"/>
        <v>-</v>
      </c>
      <c r="M2496" s="31">
        <f t="shared" si="203"/>
        <v>0</v>
      </c>
      <c r="N2496" s="31">
        <f t="shared" si="204"/>
        <v>0</v>
      </c>
      <c r="O2496" s="31">
        <f t="shared" si="205"/>
        <v>0</v>
      </c>
      <c r="P2496" s="31">
        <f t="shared" si="206"/>
        <v>0</v>
      </c>
    </row>
    <row r="2497" spans="12:16" ht="15" hidden="1" customHeight="1">
      <c r="L2497" s="30" t="str">
        <f t="shared" si="202"/>
        <v>-</v>
      </c>
      <c r="M2497" s="31">
        <f t="shared" si="203"/>
        <v>0</v>
      </c>
      <c r="N2497" s="31">
        <f t="shared" si="204"/>
        <v>0</v>
      </c>
      <c r="O2497" s="31">
        <f t="shared" si="205"/>
        <v>0</v>
      </c>
      <c r="P2497" s="31">
        <f t="shared" si="206"/>
        <v>0</v>
      </c>
    </row>
    <row r="2498" spans="12:16" ht="15" hidden="1" customHeight="1">
      <c r="L2498" s="30" t="str">
        <f t="shared" si="202"/>
        <v>-</v>
      </c>
      <c r="M2498" s="31">
        <f t="shared" si="203"/>
        <v>0</v>
      </c>
      <c r="N2498" s="31">
        <f t="shared" si="204"/>
        <v>0</v>
      </c>
      <c r="O2498" s="31">
        <f t="shared" si="205"/>
        <v>0</v>
      </c>
      <c r="P2498" s="31">
        <f t="shared" si="206"/>
        <v>0</v>
      </c>
    </row>
    <row r="2499" spans="12:16" ht="15" hidden="1" customHeight="1">
      <c r="L2499" s="30" t="str">
        <f t="shared" si="202"/>
        <v>-</v>
      </c>
      <c r="M2499" s="31">
        <f t="shared" si="203"/>
        <v>0</v>
      </c>
      <c r="N2499" s="31">
        <f t="shared" si="204"/>
        <v>0</v>
      </c>
      <c r="O2499" s="31">
        <f t="shared" si="205"/>
        <v>0</v>
      </c>
      <c r="P2499" s="31">
        <f t="shared" si="206"/>
        <v>0</v>
      </c>
    </row>
    <row r="2500" spans="12:16" ht="15" hidden="1" customHeight="1">
      <c r="L2500" s="30" t="str">
        <f t="shared" si="202"/>
        <v>-</v>
      </c>
      <c r="M2500" s="31">
        <f t="shared" si="203"/>
        <v>0</v>
      </c>
      <c r="N2500" s="31">
        <f t="shared" si="204"/>
        <v>0</v>
      </c>
      <c r="O2500" s="31">
        <f t="shared" si="205"/>
        <v>0</v>
      </c>
      <c r="P2500" s="31">
        <f t="shared" si="206"/>
        <v>0</v>
      </c>
    </row>
    <row r="2501" spans="12:16" ht="15" hidden="1" customHeight="1">
      <c r="L2501" s="30" t="str">
        <f t="shared" si="202"/>
        <v>-</v>
      </c>
      <c r="M2501" s="31">
        <f t="shared" si="203"/>
        <v>0</v>
      </c>
      <c r="N2501" s="31">
        <f t="shared" si="204"/>
        <v>0</v>
      </c>
      <c r="O2501" s="31">
        <f t="shared" si="205"/>
        <v>0</v>
      </c>
      <c r="P2501" s="31">
        <f t="shared" si="206"/>
        <v>0</v>
      </c>
    </row>
    <row r="2502" spans="12:16" ht="15" hidden="1" customHeight="1">
      <c r="L2502" s="30" t="str">
        <f t="shared" si="202"/>
        <v>-</v>
      </c>
      <c r="M2502" s="31">
        <f t="shared" si="203"/>
        <v>0</v>
      </c>
      <c r="N2502" s="31">
        <f t="shared" si="204"/>
        <v>0</v>
      </c>
      <c r="O2502" s="31">
        <f t="shared" si="205"/>
        <v>0</v>
      </c>
      <c r="P2502" s="31">
        <f t="shared" si="206"/>
        <v>0</v>
      </c>
    </row>
    <row r="2503" spans="12:16" ht="15" hidden="1" customHeight="1">
      <c r="L2503" s="30" t="str">
        <f t="shared" si="202"/>
        <v>-</v>
      </c>
      <c r="M2503" s="31">
        <f t="shared" si="203"/>
        <v>0</v>
      </c>
      <c r="N2503" s="31">
        <f t="shared" si="204"/>
        <v>0</v>
      </c>
      <c r="O2503" s="31">
        <f t="shared" si="205"/>
        <v>0</v>
      </c>
      <c r="P2503" s="31">
        <f t="shared" si="206"/>
        <v>0</v>
      </c>
    </row>
    <row r="2504" spans="12:16" ht="15" hidden="1" customHeight="1">
      <c r="L2504" s="30" t="str">
        <f t="shared" si="202"/>
        <v>-</v>
      </c>
      <c r="M2504" s="31">
        <f t="shared" si="203"/>
        <v>0</v>
      </c>
      <c r="N2504" s="31">
        <f t="shared" si="204"/>
        <v>0</v>
      </c>
      <c r="O2504" s="31">
        <f t="shared" si="205"/>
        <v>0</v>
      </c>
      <c r="P2504" s="31">
        <f t="shared" si="206"/>
        <v>0</v>
      </c>
    </row>
    <row r="2505" spans="12:16" ht="15" hidden="1" customHeight="1">
      <c r="L2505" s="30" t="str">
        <f t="shared" si="202"/>
        <v>-</v>
      </c>
      <c r="M2505" s="31">
        <f t="shared" si="203"/>
        <v>0</v>
      </c>
      <c r="N2505" s="31">
        <f t="shared" si="204"/>
        <v>0</v>
      </c>
      <c r="O2505" s="31">
        <f t="shared" si="205"/>
        <v>0</v>
      </c>
      <c r="P2505" s="31">
        <f t="shared" si="206"/>
        <v>0</v>
      </c>
    </row>
    <row r="2506" spans="12:16" ht="15" hidden="1" customHeight="1">
      <c r="L2506" s="30" t="str">
        <f t="shared" si="202"/>
        <v>-</v>
      </c>
      <c r="M2506" s="31">
        <f t="shared" si="203"/>
        <v>0</v>
      </c>
      <c r="N2506" s="31">
        <f t="shared" si="204"/>
        <v>0</v>
      </c>
      <c r="O2506" s="31">
        <f t="shared" si="205"/>
        <v>0</v>
      </c>
      <c r="P2506" s="31">
        <f t="shared" si="206"/>
        <v>0</v>
      </c>
    </row>
    <row r="2507" spans="12:16" ht="15" hidden="1" customHeight="1">
      <c r="L2507" s="30" t="str">
        <f t="shared" si="202"/>
        <v>-</v>
      </c>
      <c r="M2507" s="31">
        <f t="shared" si="203"/>
        <v>0</v>
      </c>
      <c r="N2507" s="31">
        <f t="shared" si="204"/>
        <v>0</v>
      </c>
      <c r="O2507" s="31">
        <f t="shared" si="205"/>
        <v>0</v>
      </c>
      <c r="P2507" s="31">
        <f t="shared" si="206"/>
        <v>0</v>
      </c>
    </row>
    <row r="2508" spans="12:16" ht="15" hidden="1" customHeight="1">
      <c r="L2508" s="30" t="str">
        <f t="shared" si="202"/>
        <v>-</v>
      </c>
      <c r="M2508" s="31">
        <f t="shared" si="203"/>
        <v>0</v>
      </c>
      <c r="N2508" s="31">
        <f t="shared" si="204"/>
        <v>0</v>
      </c>
      <c r="O2508" s="31">
        <f t="shared" si="205"/>
        <v>0</v>
      </c>
      <c r="P2508" s="31">
        <f t="shared" si="206"/>
        <v>0</v>
      </c>
    </row>
    <row r="2509" spans="12:16" ht="15" hidden="1" customHeight="1">
      <c r="L2509" s="30" t="str">
        <f t="shared" si="202"/>
        <v>-</v>
      </c>
      <c r="M2509" s="31">
        <f t="shared" si="203"/>
        <v>0</v>
      </c>
      <c r="N2509" s="31">
        <f t="shared" si="204"/>
        <v>0</v>
      </c>
      <c r="O2509" s="31">
        <f t="shared" si="205"/>
        <v>0</v>
      </c>
      <c r="P2509" s="31">
        <f t="shared" si="206"/>
        <v>0</v>
      </c>
    </row>
    <row r="2510" spans="12:16" ht="15" hidden="1" customHeight="1">
      <c r="L2510" s="30" t="str">
        <f t="shared" si="202"/>
        <v>-</v>
      </c>
      <c r="M2510" s="31">
        <f t="shared" si="203"/>
        <v>0</v>
      </c>
      <c r="N2510" s="31">
        <f t="shared" si="204"/>
        <v>0</v>
      </c>
      <c r="O2510" s="31">
        <f t="shared" si="205"/>
        <v>0</v>
      </c>
      <c r="P2510" s="31">
        <f t="shared" si="206"/>
        <v>0</v>
      </c>
    </row>
    <row r="2511" spans="12:16" ht="15" hidden="1" customHeight="1">
      <c r="L2511" s="30" t="str">
        <f t="shared" si="202"/>
        <v>-</v>
      </c>
      <c r="M2511" s="31">
        <f t="shared" si="203"/>
        <v>0</v>
      </c>
      <c r="N2511" s="31">
        <f t="shared" si="204"/>
        <v>0</v>
      </c>
      <c r="O2511" s="31">
        <f t="shared" si="205"/>
        <v>0</v>
      </c>
      <c r="P2511" s="31">
        <f t="shared" si="206"/>
        <v>0</v>
      </c>
    </row>
    <row r="2512" spans="12:16" ht="15" hidden="1" customHeight="1">
      <c r="L2512" s="30" t="str">
        <f t="shared" si="202"/>
        <v>-</v>
      </c>
      <c r="M2512" s="31">
        <f t="shared" si="203"/>
        <v>0</v>
      </c>
      <c r="N2512" s="31">
        <f t="shared" si="204"/>
        <v>0</v>
      </c>
      <c r="O2512" s="31">
        <f t="shared" si="205"/>
        <v>0</v>
      </c>
      <c r="P2512" s="31">
        <f t="shared" si="206"/>
        <v>0</v>
      </c>
    </row>
    <row r="2513" spans="12:16" ht="15" hidden="1" customHeight="1">
      <c r="L2513" s="30" t="str">
        <f t="shared" si="202"/>
        <v>-</v>
      </c>
      <c r="M2513" s="31">
        <f t="shared" si="203"/>
        <v>0</v>
      </c>
      <c r="N2513" s="31">
        <f t="shared" si="204"/>
        <v>0</v>
      </c>
      <c r="O2513" s="31">
        <f t="shared" si="205"/>
        <v>0</v>
      </c>
      <c r="P2513" s="31">
        <f t="shared" si="206"/>
        <v>0</v>
      </c>
    </row>
    <row r="2514" spans="12:16" ht="15" hidden="1" customHeight="1">
      <c r="L2514" s="30" t="str">
        <f t="shared" si="202"/>
        <v>-</v>
      </c>
      <c r="M2514" s="31">
        <f t="shared" si="203"/>
        <v>0</v>
      </c>
      <c r="N2514" s="31">
        <f t="shared" si="204"/>
        <v>0</v>
      </c>
      <c r="O2514" s="31">
        <f t="shared" si="205"/>
        <v>0</v>
      </c>
      <c r="P2514" s="31">
        <f t="shared" si="206"/>
        <v>0</v>
      </c>
    </row>
    <row r="2515" spans="12:16" ht="15" hidden="1" customHeight="1">
      <c r="L2515" s="30" t="str">
        <f t="shared" si="202"/>
        <v>-</v>
      </c>
      <c r="M2515" s="31">
        <f t="shared" si="203"/>
        <v>0</v>
      </c>
      <c r="N2515" s="31">
        <f t="shared" si="204"/>
        <v>0</v>
      </c>
      <c r="O2515" s="31">
        <f t="shared" si="205"/>
        <v>0</v>
      </c>
      <c r="P2515" s="31">
        <f t="shared" si="206"/>
        <v>0</v>
      </c>
    </row>
    <row r="2516" spans="12:16" ht="15" hidden="1" customHeight="1">
      <c r="L2516" s="30" t="str">
        <f t="shared" si="202"/>
        <v>-</v>
      </c>
      <c r="M2516" s="31">
        <f t="shared" si="203"/>
        <v>0</v>
      </c>
      <c r="N2516" s="31">
        <f t="shared" si="204"/>
        <v>0</v>
      </c>
      <c r="O2516" s="31">
        <f t="shared" si="205"/>
        <v>0</v>
      </c>
      <c r="P2516" s="31">
        <f t="shared" si="206"/>
        <v>0</v>
      </c>
    </row>
    <row r="2517" spans="12:16" ht="15" hidden="1" customHeight="1">
      <c r="L2517" s="30" t="str">
        <f t="shared" si="202"/>
        <v>-</v>
      </c>
      <c r="M2517" s="31">
        <f t="shared" si="203"/>
        <v>0</v>
      </c>
      <c r="N2517" s="31">
        <f t="shared" si="204"/>
        <v>0</v>
      </c>
      <c r="O2517" s="31">
        <f t="shared" si="205"/>
        <v>0</v>
      </c>
      <c r="P2517" s="31">
        <f t="shared" si="206"/>
        <v>0</v>
      </c>
    </row>
    <row r="2518" spans="12:16" ht="15" hidden="1" customHeight="1">
      <c r="L2518" s="30" t="str">
        <f t="shared" si="202"/>
        <v>-</v>
      </c>
      <c r="M2518" s="31">
        <f t="shared" si="203"/>
        <v>0</v>
      </c>
      <c r="N2518" s="31">
        <f t="shared" si="204"/>
        <v>0</v>
      </c>
      <c r="O2518" s="31">
        <f t="shared" si="205"/>
        <v>0</v>
      </c>
      <c r="P2518" s="31">
        <f t="shared" si="206"/>
        <v>0</v>
      </c>
    </row>
    <row r="2519" spans="12:16" ht="15" hidden="1" customHeight="1">
      <c r="L2519" s="30" t="str">
        <f t="shared" si="202"/>
        <v>-</v>
      </c>
      <c r="M2519" s="31">
        <f t="shared" si="203"/>
        <v>0</v>
      </c>
      <c r="N2519" s="31">
        <f t="shared" si="204"/>
        <v>0</v>
      </c>
      <c r="O2519" s="31">
        <f t="shared" si="205"/>
        <v>0</v>
      </c>
      <c r="P2519" s="31">
        <f t="shared" si="206"/>
        <v>0</v>
      </c>
    </row>
    <row r="2520" spans="12:16" ht="15" hidden="1" customHeight="1">
      <c r="L2520" s="30" t="str">
        <f t="shared" ref="L2520:L2580" si="207">IFERROR(IF(MAX(L2519+1,Дата_получения_Займа+1)&gt;Дата_погашения_Займа,"-",MAX(L2519+1,Дата_получения_Займа+1)),"-")</f>
        <v>-</v>
      </c>
      <c r="M2520" s="31">
        <f t="shared" ref="M2520:M2580" si="208">IFERROR(VLOOKUP(L2520,$B$24:$E$52,4,FALSE),0)</f>
        <v>0</v>
      </c>
      <c r="N2520" s="31">
        <f t="shared" ref="N2520:N2580" si="209">IF(ISNUMBER(N2519),N2519-M2520,$E$13)</f>
        <v>0</v>
      </c>
      <c r="O2520" s="31">
        <f t="shared" ref="O2520:O2580" si="210">IFERROR(IF(ISNUMBER(N2519),N2519,$E$13)*IF(L2520&gt;=$J$14,$E$18,$E$17)/IF(MOD(YEAR(L2520),4),365,366)*IF(ISBLANK(L2519),L2520-$E$15,L2520-L2519),0)</f>
        <v>0</v>
      </c>
      <c r="P2520" s="31">
        <f t="shared" ref="P2520:P2580" si="211">IFERROR(IF(ISNUMBER(N2519),N2519,$E$13)*3%/IF(MOD(YEAR(L2520),4),365,366)*IF(ISBLANK(L2519),(L2520-$E$15),L2520-L2519),0)</f>
        <v>0</v>
      </c>
    </row>
    <row r="2521" spans="12:16" ht="15" hidden="1" customHeight="1">
      <c r="L2521" s="30" t="str">
        <f t="shared" si="207"/>
        <v>-</v>
      </c>
      <c r="M2521" s="31">
        <f t="shared" si="208"/>
        <v>0</v>
      </c>
      <c r="N2521" s="31">
        <f t="shared" si="209"/>
        <v>0</v>
      </c>
      <c r="O2521" s="31">
        <f t="shared" si="210"/>
        <v>0</v>
      </c>
      <c r="P2521" s="31">
        <f t="shared" si="211"/>
        <v>0</v>
      </c>
    </row>
    <row r="2522" spans="12:16" ht="15" hidden="1" customHeight="1">
      <c r="L2522" s="30" t="str">
        <f t="shared" si="207"/>
        <v>-</v>
      </c>
      <c r="M2522" s="31">
        <f t="shared" si="208"/>
        <v>0</v>
      </c>
      <c r="N2522" s="31">
        <f t="shared" si="209"/>
        <v>0</v>
      </c>
      <c r="O2522" s="31">
        <f t="shared" si="210"/>
        <v>0</v>
      </c>
      <c r="P2522" s="31">
        <f t="shared" si="211"/>
        <v>0</v>
      </c>
    </row>
    <row r="2523" spans="12:16" ht="15" hidden="1" customHeight="1">
      <c r="L2523" s="30" t="str">
        <f t="shared" si="207"/>
        <v>-</v>
      </c>
      <c r="M2523" s="31">
        <f t="shared" si="208"/>
        <v>0</v>
      </c>
      <c r="N2523" s="31">
        <f t="shared" si="209"/>
        <v>0</v>
      </c>
      <c r="O2523" s="31">
        <f t="shared" si="210"/>
        <v>0</v>
      </c>
      <c r="P2523" s="31">
        <f t="shared" si="211"/>
        <v>0</v>
      </c>
    </row>
    <row r="2524" spans="12:16" ht="15" hidden="1" customHeight="1">
      <c r="L2524" s="30" t="str">
        <f t="shared" si="207"/>
        <v>-</v>
      </c>
      <c r="M2524" s="31">
        <f t="shared" si="208"/>
        <v>0</v>
      </c>
      <c r="N2524" s="31">
        <f t="shared" si="209"/>
        <v>0</v>
      </c>
      <c r="O2524" s="31">
        <f t="shared" si="210"/>
        <v>0</v>
      </c>
      <c r="P2524" s="31">
        <f t="shared" si="211"/>
        <v>0</v>
      </c>
    </row>
    <row r="2525" spans="12:16" ht="15" hidden="1" customHeight="1">
      <c r="L2525" s="30" t="str">
        <f t="shared" si="207"/>
        <v>-</v>
      </c>
      <c r="M2525" s="31">
        <f t="shared" si="208"/>
        <v>0</v>
      </c>
      <c r="N2525" s="31">
        <f t="shared" si="209"/>
        <v>0</v>
      </c>
      <c r="O2525" s="31">
        <f t="shared" si="210"/>
        <v>0</v>
      </c>
      <c r="P2525" s="31">
        <f t="shared" si="211"/>
        <v>0</v>
      </c>
    </row>
    <row r="2526" spans="12:16" ht="15" hidden="1" customHeight="1">
      <c r="L2526" s="30" t="str">
        <f t="shared" si="207"/>
        <v>-</v>
      </c>
      <c r="M2526" s="31">
        <f t="shared" si="208"/>
        <v>0</v>
      </c>
      <c r="N2526" s="31">
        <f t="shared" si="209"/>
        <v>0</v>
      </c>
      <c r="O2526" s="31">
        <f t="shared" si="210"/>
        <v>0</v>
      </c>
      <c r="P2526" s="31">
        <f t="shared" si="211"/>
        <v>0</v>
      </c>
    </row>
    <row r="2527" spans="12:16" ht="15" hidden="1" customHeight="1">
      <c r="L2527" s="30" t="str">
        <f t="shared" si="207"/>
        <v>-</v>
      </c>
      <c r="M2527" s="31">
        <f t="shared" si="208"/>
        <v>0</v>
      </c>
      <c r="N2527" s="31">
        <f t="shared" si="209"/>
        <v>0</v>
      </c>
      <c r="O2527" s="31">
        <f t="shared" si="210"/>
        <v>0</v>
      </c>
      <c r="P2527" s="31">
        <f t="shared" si="211"/>
        <v>0</v>
      </c>
    </row>
    <row r="2528" spans="12:16" ht="15" hidden="1" customHeight="1">
      <c r="L2528" s="30" t="str">
        <f t="shared" si="207"/>
        <v>-</v>
      </c>
      <c r="M2528" s="31">
        <f t="shared" si="208"/>
        <v>0</v>
      </c>
      <c r="N2528" s="31">
        <f t="shared" si="209"/>
        <v>0</v>
      </c>
      <c r="O2528" s="31">
        <f t="shared" si="210"/>
        <v>0</v>
      </c>
      <c r="P2528" s="31">
        <f t="shared" si="211"/>
        <v>0</v>
      </c>
    </row>
    <row r="2529" spans="12:16" ht="15" hidden="1" customHeight="1">
      <c r="L2529" s="30" t="str">
        <f t="shared" si="207"/>
        <v>-</v>
      </c>
      <c r="M2529" s="31">
        <f t="shared" si="208"/>
        <v>0</v>
      </c>
      <c r="N2529" s="31">
        <f t="shared" si="209"/>
        <v>0</v>
      </c>
      <c r="O2529" s="31">
        <f t="shared" si="210"/>
        <v>0</v>
      </c>
      <c r="P2529" s="31">
        <f t="shared" si="211"/>
        <v>0</v>
      </c>
    </row>
    <row r="2530" spans="12:16" ht="15" hidden="1" customHeight="1">
      <c r="L2530" s="30" t="str">
        <f t="shared" si="207"/>
        <v>-</v>
      </c>
      <c r="M2530" s="31">
        <f t="shared" si="208"/>
        <v>0</v>
      </c>
      <c r="N2530" s="31">
        <f t="shared" si="209"/>
        <v>0</v>
      </c>
      <c r="O2530" s="31">
        <f t="shared" si="210"/>
        <v>0</v>
      </c>
      <c r="P2530" s="31">
        <f t="shared" si="211"/>
        <v>0</v>
      </c>
    </row>
    <row r="2531" spans="12:16" ht="15" hidden="1" customHeight="1">
      <c r="L2531" s="30" t="str">
        <f t="shared" si="207"/>
        <v>-</v>
      </c>
      <c r="M2531" s="31">
        <f t="shared" si="208"/>
        <v>0</v>
      </c>
      <c r="N2531" s="31">
        <f t="shared" si="209"/>
        <v>0</v>
      </c>
      <c r="O2531" s="31">
        <f t="shared" si="210"/>
        <v>0</v>
      </c>
      <c r="P2531" s="31">
        <f t="shared" si="211"/>
        <v>0</v>
      </c>
    </row>
    <row r="2532" spans="12:16" ht="15" hidden="1" customHeight="1">
      <c r="L2532" s="30" t="str">
        <f t="shared" si="207"/>
        <v>-</v>
      </c>
      <c r="M2532" s="31">
        <f t="shared" si="208"/>
        <v>0</v>
      </c>
      <c r="N2532" s="31">
        <f t="shared" si="209"/>
        <v>0</v>
      </c>
      <c r="O2532" s="31">
        <f t="shared" si="210"/>
        <v>0</v>
      </c>
      <c r="P2532" s="31">
        <f t="shared" si="211"/>
        <v>0</v>
      </c>
    </row>
    <row r="2533" spans="12:16" ht="15" hidden="1" customHeight="1">
      <c r="L2533" s="30" t="str">
        <f t="shared" si="207"/>
        <v>-</v>
      </c>
      <c r="M2533" s="31">
        <f t="shared" si="208"/>
        <v>0</v>
      </c>
      <c r="N2533" s="31">
        <f t="shared" si="209"/>
        <v>0</v>
      </c>
      <c r="O2533" s="31">
        <f t="shared" si="210"/>
        <v>0</v>
      </c>
      <c r="P2533" s="31">
        <f t="shared" si="211"/>
        <v>0</v>
      </c>
    </row>
    <row r="2534" spans="12:16" ht="15" hidden="1" customHeight="1">
      <c r="L2534" s="30" t="str">
        <f t="shared" si="207"/>
        <v>-</v>
      </c>
      <c r="M2534" s="31">
        <f t="shared" si="208"/>
        <v>0</v>
      </c>
      <c r="N2534" s="31">
        <f t="shared" si="209"/>
        <v>0</v>
      </c>
      <c r="O2534" s="31">
        <f t="shared" si="210"/>
        <v>0</v>
      </c>
      <c r="P2534" s="31">
        <f t="shared" si="211"/>
        <v>0</v>
      </c>
    </row>
    <row r="2535" spans="12:16" ht="15" hidden="1" customHeight="1">
      <c r="L2535" s="30" t="str">
        <f t="shared" si="207"/>
        <v>-</v>
      </c>
      <c r="M2535" s="31">
        <f t="shared" si="208"/>
        <v>0</v>
      </c>
      <c r="N2535" s="31">
        <f t="shared" si="209"/>
        <v>0</v>
      </c>
      <c r="O2535" s="31">
        <f t="shared" si="210"/>
        <v>0</v>
      </c>
      <c r="P2535" s="31">
        <f t="shared" si="211"/>
        <v>0</v>
      </c>
    </row>
    <row r="2536" spans="12:16" ht="15" hidden="1" customHeight="1">
      <c r="L2536" s="30" t="str">
        <f t="shared" si="207"/>
        <v>-</v>
      </c>
      <c r="M2536" s="31">
        <f t="shared" si="208"/>
        <v>0</v>
      </c>
      <c r="N2536" s="31">
        <f t="shared" si="209"/>
        <v>0</v>
      </c>
      <c r="O2536" s="31">
        <f t="shared" si="210"/>
        <v>0</v>
      </c>
      <c r="P2536" s="31">
        <f t="shared" si="211"/>
        <v>0</v>
      </c>
    </row>
    <row r="2537" spans="12:16" ht="15" hidden="1" customHeight="1">
      <c r="L2537" s="30" t="str">
        <f t="shared" si="207"/>
        <v>-</v>
      </c>
      <c r="M2537" s="31">
        <f t="shared" si="208"/>
        <v>0</v>
      </c>
      <c r="N2537" s="31">
        <f t="shared" si="209"/>
        <v>0</v>
      </c>
      <c r="O2537" s="31">
        <f t="shared" si="210"/>
        <v>0</v>
      </c>
      <c r="P2537" s="31">
        <f t="shared" si="211"/>
        <v>0</v>
      </c>
    </row>
    <row r="2538" spans="12:16" ht="15" hidden="1" customHeight="1">
      <c r="L2538" s="30" t="str">
        <f t="shared" si="207"/>
        <v>-</v>
      </c>
      <c r="M2538" s="31">
        <f t="shared" si="208"/>
        <v>0</v>
      </c>
      <c r="N2538" s="31">
        <f t="shared" si="209"/>
        <v>0</v>
      </c>
      <c r="O2538" s="31">
        <f t="shared" si="210"/>
        <v>0</v>
      </c>
      <c r="P2538" s="31">
        <f t="shared" si="211"/>
        <v>0</v>
      </c>
    </row>
    <row r="2539" spans="12:16" ht="15" hidden="1" customHeight="1">
      <c r="L2539" s="30" t="str">
        <f t="shared" si="207"/>
        <v>-</v>
      </c>
      <c r="M2539" s="31">
        <f t="shared" si="208"/>
        <v>0</v>
      </c>
      <c r="N2539" s="31">
        <f t="shared" si="209"/>
        <v>0</v>
      </c>
      <c r="O2539" s="31">
        <f t="shared" si="210"/>
        <v>0</v>
      </c>
      <c r="P2539" s="31">
        <f t="shared" si="211"/>
        <v>0</v>
      </c>
    </row>
    <row r="2540" spans="12:16" ht="15" hidden="1" customHeight="1">
      <c r="L2540" s="30" t="str">
        <f t="shared" si="207"/>
        <v>-</v>
      </c>
      <c r="M2540" s="31">
        <f t="shared" si="208"/>
        <v>0</v>
      </c>
      <c r="N2540" s="31">
        <f t="shared" si="209"/>
        <v>0</v>
      </c>
      <c r="O2540" s="31">
        <f t="shared" si="210"/>
        <v>0</v>
      </c>
      <c r="P2540" s="31">
        <f t="shared" si="211"/>
        <v>0</v>
      </c>
    </row>
    <row r="2541" spans="12:16" ht="15" hidden="1" customHeight="1">
      <c r="L2541" s="30" t="str">
        <f t="shared" si="207"/>
        <v>-</v>
      </c>
      <c r="M2541" s="31">
        <f t="shared" si="208"/>
        <v>0</v>
      </c>
      <c r="N2541" s="31">
        <f t="shared" si="209"/>
        <v>0</v>
      </c>
      <c r="O2541" s="31">
        <f t="shared" si="210"/>
        <v>0</v>
      </c>
      <c r="P2541" s="31">
        <f t="shared" si="211"/>
        <v>0</v>
      </c>
    </row>
    <row r="2542" spans="12:16" ht="15" hidden="1" customHeight="1">
      <c r="L2542" s="30" t="str">
        <f t="shared" si="207"/>
        <v>-</v>
      </c>
      <c r="M2542" s="31">
        <f t="shared" si="208"/>
        <v>0</v>
      </c>
      <c r="N2542" s="31">
        <f t="shared" si="209"/>
        <v>0</v>
      </c>
      <c r="O2542" s="31">
        <f t="shared" si="210"/>
        <v>0</v>
      </c>
      <c r="P2542" s="31">
        <f t="shared" si="211"/>
        <v>0</v>
      </c>
    </row>
    <row r="2543" spans="12:16" ht="15" hidden="1" customHeight="1">
      <c r="L2543" s="30" t="str">
        <f t="shared" si="207"/>
        <v>-</v>
      </c>
      <c r="M2543" s="31">
        <f t="shared" si="208"/>
        <v>0</v>
      </c>
      <c r="N2543" s="31">
        <f t="shared" si="209"/>
        <v>0</v>
      </c>
      <c r="O2543" s="31">
        <f t="shared" si="210"/>
        <v>0</v>
      </c>
      <c r="P2543" s="31">
        <f t="shared" si="211"/>
        <v>0</v>
      </c>
    </row>
    <row r="2544" spans="12:16" ht="15" hidden="1" customHeight="1">
      <c r="L2544" s="30" t="str">
        <f t="shared" si="207"/>
        <v>-</v>
      </c>
      <c r="M2544" s="31">
        <f t="shared" si="208"/>
        <v>0</v>
      </c>
      <c r="N2544" s="31">
        <f t="shared" si="209"/>
        <v>0</v>
      </c>
      <c r="O2544" s="31">
        <f t="shared" si="210"/>
        <v>0</v>
      </c>
      <c r="P2544" s="31">
        <f t="shared" si="211"/>
        <v>0</v>
      </c>
    </row>
    <row r="2545" spans="12:16" ht="15" hidden="1" customHeight="1">
      <c r="L2545" s="30" t="str">
        <f t="shared" si="207"/>
        <v>-</v>
      </c>
      <c r="M2545" s="31">
        <f t="shared" si="208"/>
        <v>0</v>
      </c>
      <c r="N2545" s="31">
        <f t="shared" si="209"/>
        <v>0</v>
      </c>
      <c r="O2545" s="31">
        <f t="shared" si="210"/>
        <v>0</v>
      </c>
      <c r="P2545" s="31">
        <f t="shared" si="211"/>
        <v>0</v>
      </c>
    </row>
    <row r="2546" spans="12:16" ht="15" hidden="1" customHeight="1">
      <c r="L2546" s="30" t="str">
        <f t="shared" si="207"/>
        <v>-</v>
      </c>
      <c r="M2546" s="31">
        <f t="shared" si="208"/>
        <v>0</v>
      </c>
      <c r="N2546" s="31">
        <f t="shared" si="209"/>
        <v>0</v>
      </c>
      <c r="O2546" s="31">
        <f t="shared" si="210"/>
        <v>0</v>
      </c>
      <c r="P2546" s="31">
        <f t="shared" si="211"/>
        <v>0</v>
      </c>
    </row>
    <row r="2547" spans="12:16" ht="15" hidden="1" customHeight="1">
      <c r="L2547" s="30" t="str">
        <f t="shared" si="207"/>
        <v>-</v>
      </c>
      <c r="M2547" s="31">
        <f t="shared" si="208"/>
        <v>0</v>
      </c>
      <c r="N2547" s="31">
        <f t="shared" si="209"/>
        <v>0</v>
      </c>
      <c r="O2547" s="31">
        <f t="shared" si="210"/>
        <v>0</v>
      </c>
      <c r="P2547" s="31">
        <f t="shared" si="211"/>
        <v>0</v>
      </c>
    </row>
    <row r="2548" spans="12:16" ht="15" hidden="1" customHeight="1">
      <c r="L2548" s="30" t="str">
        <f t="shared" si="207"/>
        <v>-</v>
      </c>
      <c r="M2548" s="31">
        <f t="shared" si="208"/>
        <v>0</v>
      </c>
      <c r="N2548" s="31">
        <f t="shared" si="209"/>
        <v>0</v>
      </c>
      <c r="O2548" s="31">
        <f t="shared" si="210"/>
        <v>0</v>
      </c>
      <c r="P2548" s="31">
        <f t="shared" si="211"/>
        <v>0</v>
      </c>
    </row>
    <row r="2549" spans="12:16" ht="15" hidden="1" customHeight="1">
      <c r="L2549" s="30" t="str">
        <f t="shared" si="207"/>
        <v>-</v>
      </c>
      <c r="M2549" s="31">
        <f t="shared" si="208"/>
        <v>0</v>
      </c>
      <c r="N2549" s="31">
        <f t="shared" si="209"/>
        <v>0</v>
      </c>
      <c r="O2549" s="31">
        <f t="shared" si="210"/>
        <v>0</v>
      </c>
      <c r="P2549" s="31">
        <f t="shared" si="211"/>
        <v>0</v>
      </c>
    </row>
    <row r="2550" spans="12:16" ht="15" hidden="1" customHeight="1">
      <c r="L2550" s="30" t="str">
        <f t="shared" si="207"/>
        <v>-</v>
      </c>
      <c r="M2550" s="31">
        <f t="shared" si="208"/>
        <v>0</v>
      </c>
      <c r="N2550" s="31">
        <f t="shared" si="209"/>
        <v>0</v>
      </c>
      <c r="O2550" s="31">
        <f t="shared" si="210"/>
        <v>0</v>
      </c>
      <c r="P2550" s="31">
        <f t="shared" si="211"/>
        <v>0</v>
      </c>
    </row>
    <row r="2551" spans="12:16" ht="15" hidden="1" customHeight="1">
      <c r="L2551" s="30" t="str">
        <f t="shared" si="207"/>
        <v>-</v>
      </c>
      <c r="M2551" s="31">
        <f t="shared" si="208"/>
        <v>0</v>
      </c>
      <c r="N2551" s="31">
        <f t="shared" si="209"/>
        <v>0</v>
      </c>
      <c r="O2551" s="31">
        <f t="shared" si="210"/>
        <v>0</v>
      </c>
      <c r="P2551" s="31">
        <f t="shared" si="211"/>
        <v>0</v>
      </c>
    </row>
    <row r="2552" spans="12:16" ht="15" hidden="1" customHeight="1">
      <c r="L2552" s="30" t="str">
        <f t="shared" si="207"/>
        <v>-</v>
      </c>
      <c r="M2552" s="31">
        <f t="shared" si="208"/>
        <v>0</v>
      </c>
      <c r="N2552" s="31">
        <f t="shared" si="209"/>
        <v>0</v>
      </c>
      <c r="O2552" s="31">
        <f t="shared" si="210"/>
        <v>0</v>
      </c>
      <c r="P2552" s="31">
        <f t="shared" si="211"/>
        <v>0</v>
      </c>
    </row>
    <row r="2553" spans="12:16" ht="15" hidden="1" customHeight="1">
      <c r="L2553" s="30" t="str">
        <f t="shared" si="207"/>
        <v>-</v>
      </c>
      <c r="M2553" s="31">
        <f t="shared" si="208"/>
        <v>0</v>
      </c>
      <c r="N2553" s="31">
        <f t="shared" si="209"/>
        <v>0</v>
      </c>
      <c r="O2553" s="31">
        <f t="shared" si="210"/>
        <v>0</v>
      </c>
      <c r="P2553" s="31">
        <f t="shared" si="211"/>
        <v>0</v>
      </c>
    </row>
    <row r="2554" spans="12:16" ht="15" hidden="1" customHeight="1">
      <c r="L2554" s="30" t="str">
        <f t="shared" si="207"/>
        <v>-</v>
      </c>
      <c r="M2554" s="31">
        <f t="shared" si="208"/>
        <v>0</v>
      </c>
      <c r="N2554" s="31">
        <f t="shared" si="209"/>
        <v>0</v>
      </c>
      <c r="O2554" s="31">
        <f t="shared" si="210"/>
        <v>0</v>
      </c>
      <c r="P2554" s="31">
        <f t="shared" si="211"/>
        <v>0</v>
      </c>
    </row>
    <row r="2555" spans="12:16" ht="15" hidden="1" customHeight="1">
      <c r="L2555" s="30" t="str">
        <f t="shared" si="207"/>
        <v>-</v>
      </c>
      <c r="M2555" s="31">
        <f t="shared" si="208"/>
        <v>0</v>
      </c>
      <c r="N2555" s="31">
        <f t="shared" si="209"/>
        <v>0</v>
      </c>
      <c r="O2555" s="31">
        <f t="shared" si="210"/>
        <v>0</v>
      </c>
      <c r="P2555" s="31">
        <f t="shared" si="211"/>
        <v>0</v>
      </c>
    </row>
    <row r="2556" spans="12:16" ht="15" hidden="1" customHeight="1">
      <c r="L2556" s="30" t="str">
        <f t="shared" si="207"/>
        <v>-</v>
      </c>
      <c r="M2556" s="31">
        <f t="shared" si="208"/>
        <v>0</v>
      </c>
      <c r="N2556" s="31">
        <f t="shared" si="209"/>
        <v>0</v>
      </c>
      <c r="O2556" s="31">
        <f t="shared" si="210"/>
        <v>0</v>
      </c>
      <c r="P2556" s="31">
        <f t="shared" si="211"/>
        <v>0</v>
      </c>
    </row>
    <row r="2557" spans="12:16" ht="15" hidden="1" customHeight="1">
      <c r="L2557" s="30" t="str">
        <f t="shared" si="207"/>
        <v>-</v>
      </c>
      <c r="M2557" s="31">
        <f t="shared" si="208"/>
        <v>0</v>
      </c>
      <c r="N2557" s="31">
        <f t="shared" si="209"/>
        <v>0</v>
      </c>
      <c r="O2557" s="31">
        <f t="shared" si="210"/>
        <v>0</v>
      </c>
      <c r="P2557" s="31">
        <f t="shared" si="211"/>
        <v>0</v>
      </c>
    </row>
    <row r="2558" spans="12:16" ht="15" hidden="1" customHeight="1">
      <c r="L2558" s="30" t="str">
        <f t="shared" si="207"/>
        <v>-</v>
      </c>
      <c r="M2558" s="31">
        <f t="shared" si="208"/>
        <v>0</v>
      </c>
      <c r="N2558" s="31">
        <f t="shared" si="209"/>
        <v>0</v>
      </c>
      <c r="O2558" s="31">
        <f t="shared" si="210"/>
        <v>0</v>
      </c>
      <c r="P2558" s="31">
        <f t="shared" si="211"/>
        <v>0</v>
      </c>
    </row>
    <row r="2559" spans="12:16" ht="15" hidden="1" customHeight="1">
      <c r="L2559" s="30" t="str">
        <f t="shared" si="207"/>
        <v>-</v>
      </c>
      <c r="M2559" s="31">
        <f t="shared" si="208"/>
        <v>0</v>
      </c>
      <c r="N2559" s="31">
        <f t="shared" si="209"/>
        <v>0</v>
      </c>
      <c r="O2559" s="31">
        <f t="shared" si="210"/>
        <v>0</v>
      </c>
      <c r="P2559" s="31">
        <f t="shared" si="211"/>
        <v>0</v>
      </c>
    </row>
    <row r="2560" spans="12:16" ht="15" hidden="1" customHeight="1">
      <c r="L2560" s="30" t="str">
        <f t="shared" si="207"/>
        <v>-</v>
      </c>
      <c r="M2560" s="31">
        <f t="shared" si="208"/>
        <v>0</v>
      </c>
      <c r="N2560" s="31">
        <f t="shared" si="209"/>
        <v>0</v>
      </c>
      <c r="O2560" s="31">
        <f t="shared" si="210"/>
        <v>0</v>
      </c>
      <c r="P2560" s="31">
        <f t="shared" si="211"/>
        <v>0</v>
      </c>
    </row>
    <row r="2561" spans="12:16" ht="15" hidden="1" customHeight="1">
      <c r="L2561" s="30" t="str">
        <f t="shared" si="207"/>
        <v>-</v>
      </c>
      <c r="M2561" s="31">
        <f t="shared" si="208"/>
        <v>0</v>
      </c>
      <c r="N2561" s="31">
        <f t="shared" si="209"/>
        <v>0</v>
      </c>
      <c r="O2561" s="31">
        <f t="shared" si="210"/>
        <v>0</v>
      </c>
      <c r="P2561" s="31">
        <f t="shared" si="211"/>
        <v>0</v>
      </c>
    </row>
    <row r="2562" spans="12:16" ht="15" hidden="1" customHeight="1">
      <c r="L2562" s="30" t="str">
        <f t="shared" si="207"/>
        <v>-</v>
      </c>
      <c r="M2562" s="31">
        <f t="shared" si="208"/>
        <v>0</v>
      </c>
      <c r="N2562" s="31">
        <f t="shared" si="209"/>
        <v>0</v>
      </c>
      <c r="O2562" s="31">
        <f t="shared" si="210"/>
        <v>0</v>
      </c>
      <c r="P2562" s="31">
        <f t="shared" si="211"/>
        <v>0</v>
      </c>
    </row>
    <row r="2563" spans="12:16" ht="15" hidden="1" customHeight="1">
      <c r="L2563" s="30" t="str">
        <f t="shared" si="207"/>
        <v>-</v>
      </c>
      <c r="M2563" s="31">
        <f t="shared" si="208"/>
        <v>0</v>
      </c>
      <c r="N2563" s="31">
        <f t="shared" si="209"/>
        <v>0</v>
      </c>
      <c r="O2563" s="31">
        <f t="shared" si="210"/>
        <v>0</v>
      </c>
      <c r="P2563" s="31">
        <f t="shared" si="211"/>
        <v>0</v>
      </c>
    </row>
    <row r="2564" spans="12:16" ht="15" hidden="1" customHeight="1">
      <c r="L2564" s="30" t="str">
        <f t="shared" si="207"/>
        <v>-</v>
      </c>
      <c r="M2564" s="31">
        <f t="shared" si="208"/>
        <v>0</v>
      </c>
      <c r="N2564" s="31">
        <f t="shared" si="209"/>
        <v>0</v>
      </c>
      <c r="O2564" s="31">
        <f t="shared" si="210"/>
        <v>0</v>
      </c>
      <c r="P2564" s="31">
        <f t="shared" si="211"/>
        <v>0</v>
      </c>
    </row>
    <row r="2565" spans="12:16" ht="15" hidden="1" customHeight="1">
      <c r="L2565" s="30" t="str">
        <f t="shared" si="207"/>
        <v>-</v>
      </c>
      <c r="M2565" s="31">
        <f t="shared" si="208"/>
        <v>0</v>
      </c>
      <c r="N2565" s="31">
        <f t="shared" si="209"/>
        <v>0</v>
      </c>
      <c r="O2565" s="31">
        <f t="shared" si="210"/>
        <v>0</v>
      </c>
      <c r="P2565" s="31">
        <f t="shared" si="211"/>
        <v>0</v>
      </c>
    </row>
    <row r="2566" spans="12:16" ht="15" hidden="1" customHeight="1">
      <c r="L2566" s="30" t="str">
        <f t="shared" si="207"/>
        <v>-</v>
      </c>
      <c r="M2566" s="31">
        <f t="shared" si="208"/>
        <v>0</v>
      </c>
      <c r="N2566" s="31">
        <f t="shared" si="209"/>
        <v>0</v>
      </c>
      <c r="O2566" s="31">
        <f t="shared" si="210"/>
        <v>0</v>
      </c>
      <c r="P2566" s="31">
        <f t="shared" si="211"/>
        <v>0</v>
      </c>
    </row>
    <row r="2567" spans="12:16" ht="15" hidden="1" customHeight="1">
      <c r="L2567" s="30" t="str">
        <f t="shared" si="207"/>
        <v>-</v>
      </c>
      <c r="M2567" s="31">
        <f t="shared" si="208"/>
        <v>0</v>
      </c>
      <c r="N2567" s="31">
        <f t="shared" si="209"/>
        <v>0</v>
      </c>
      <c r="O2567" s="31">
        <f t="shared" si="210"/>
        <v>0</v>
      </c>
      <c r="P2567" s="31">
        <f t="shared" si="211"/>
        <v>0</v>
      </c>
    </row>
    <row r="2568" spans="12:16" ht="15" hidden="1" customHeight="1">
      <c r="L2568" s="30" t="str">
        <f t="shared" si="207"/>
        <v>-</v>
      </c>
      <c r="M2568" s="31">
        <f t="shared" si="208"/>
        <v>0</v>
      </c>
      <c r="N2568" s="31">
        <f t="shared" si="209"/>
        <v>0</v>
      </c>
      <c r="O2568" s="31">
        <f t="shared" si="210"/>
        <v>0</v>
      </c>
      <c r="P2568" s="31">
        <f t="shared" si="211"/>
        <v>0</v>
      </c>
    </row>
    <row r="2569" spans="12:16" ht="15" hidden="1" customHeight="1">
      <c r="L2569" s="30" t="str">
        <f t="shared" si="207"/>
        <v>-</v>
      </c>
      <c r="M2569" s="31">
        <f t="shared" si="208"/>
        <v>0</v>
      </c>
      <c r="N2569" s="31">
        <f t="shared" si="209"/>
        <v>0</v>
      </c>
      <c r="O2569" s="31">
        <f t="shared" si="210"/>
        <v>0</v>
      </c>
      <c r="P2569" s="31">
        <f t="shared" si="211"/>
        <v>0</v>
      </c>
    </row>
    <row r="2570" spans="12:16" ht="15" hidden="1" customHeight="1">
      <c r="L2570" s="30" t="str">
        <f t="shared" si="207"/>
        <v>-</v>
      </c>
      <c r="M2570" s="31">
        <f t="shared" si="208"/>
        <v>0</v>
      </c>
      <c r="N2570" s="31">
        <f t="shared" si="209"/>
        <v>0</v>
      </c>
      <c r="O2570" s="31">
        <f t="shared" si="210"/>
        <v>0</v>
      </c>
      <c r="P2570" s="31">
        <f t="shared" si="211"/>
        <v>0</v>
      </c>
    </row>
    <row r="2571" spans="12:16" ht="15" hidden="1" customHeight="1">
      <c r="L2571" s="30" t="str">
        <f t="shared" si="207"/>
        <v>-</v>
      </c>
      <c r="M2571" s="31">
        <f t="shared" si="208"/>
        <v>0</v>
      </c>
      <c r="N2571" s="31">
        <f t="shared" si="209"/>
        <v>0</v>
      </c>
      <c r="O2571" s="31">
        <f t="shared" si="210"/>
        <v>0</v>
      </c>
      <c r="P2571" s="31">
        <f t="shared" si="211"/>
        <v>0</v>
      </c>
    </row>
    <row r="2572" spans="12:16" ht="15" hidden="1" customHeight="1">
      <c r="L2572" s="30" t="str">
        <f t="shared" si="207"/>
        <v>-</v>
      </c>
      <c r="M2572" s="31">
        <f t="shared" si="208"/>
        <v>0</v>
      </c>
      <c r="N2572" s="31">
        <f t="shared" si="209"/>
        <v>0</v>
      </c>
      <c r="O2572" s="31">
        <f t="shared" si="210"/>
        <v>0</v>
      </c>
      <c r="P2572" s="31">
        <f t="shared" si="211"/>
        <v>0</v>
      </c>
    </row>
    <row r="2573" spans="12:16" ht="15" hidden="1" customHeight="1">
      <c r="L2573" s="30" t="str">
        <f t="shared" si="207"/>
        <v>-</v>
      </c>
      <c r="M2573" s="31">
        <f t="shared" si="208"/>
        <v>0</v>
      </c>
      <c r="N2573" s="31">
        <f t="shared" si="209"/>
        <v>0</v>
      </c>
      <c r="O2573" s="31">
        <f t="shared" si="210"/>
        <v>0</v>
      </c>
      <c r="P2573" s="31">
        <f t="shared" si="211"/>
        <v>0</v>
      </c>
    </row>
    <row r="2574" spans="12:16" ht="15" hidden="1" customHeight="1">
      <c r="L2574" s="30" t="str">
        <f t="shared" si="207"/>
        <v>-</v>
      </c>
      <c r="M2574" s="31">
        <f t="shared" si="208"/>
        <v>0</v>
      </c>
      <c r="N2574" s="31">
        <f t="shared" si="209"/>
        <v>0</v>
      </c>
      <c r="O2574" s="31">
        <f t="shared" si="210"/>
        <v>0</v>
      </c>
      <c r="P2574" s="31">
        <f t="shared" si="211"/>
        <v>0</v>
      </c>
    </row>
    <row r="2575" spans="12:16" ht="15" hidden="1" customHeight="1">
      <c r="L2575" s="30" t="str">
        <f t="shared" si="207"/>
        <v>-</v>
      </c>
      <c r="M2575" s="31">
        <f t="shared" si="208"/>
        <v>0</v>
      </c>
      <c r="N2575" s="31">
        <f t="shared" si="209"/>
        <v>0</v>
      </c>
      <c r="O2575" s="31">
        <f t="shared" si="210"/>
        <v>0</v>
      </c>
      <c r="P2575" s="31">
        <f t="shared" si="211"/>
        <v>0</v>
      </c>
    </row>
    <row r="2576" spans="12:16" ht="15" hidden="1" customHeight="1">
      <c r="L2576" s="30" t="str">
        <f t="shared" si="207"/>
        <v>-</v>
      </c>
      <c r="M2576" s="31">
        <f t="shared" si="208"/>
        <v>0</v>
      </c>
      <c r="N2576" s="31">
        <f t="shared" si="209"/>
        <v>0</v>
      </c>
      <c r="O2576" s="31">
        <f t="shared" si="210"/>
        <v>0</v>
      </c>
      <c r="P2576" s="31">
        <f t="shared" si="211"/>
        <v>0</v>
      </c>
    </row>
    <row r="2577" spans="12:16" ht="15" hidden="1" customHeight="1">
      <c r="L2577" s="30" t="str">
        <f t="shared" si="207"/>
        <v>-</v>
      </c>
      <c r="M2577" s="31">
        <f t="shared" si="208"/>
        <v>0</v>
      </c>
      <c r="N2577" s="31">
        <f t="shared" si="209"/>
        <v>0</v>
      </c>
      <c r="O2577" s="31">
        <f t="shared" si="210"/>
        <v>0</v>
      </c>
      <c r="P2577" s="31">
        <f t="shared" si="211"/>
        <v>0</v>
      </c>
    </row>
    <row r="2578" spans="12:16" ht="15" hidden="1" customHeight="1">
      <c r="L2578" s="30" t="str">
        <f t="shared" si="207"/>
        <v>-</v>
      </c>
      <c r="M2578" s="31">
        <f t="shared" si="208"/>
        <v>0</v>
      </c>
      <c r="N2578" s="31">
        <f t="shared" si="209"/>
        <v>0</v>
      </c>
      <c r="O2578" s="31">
        <f t="shared" si="210"/>
        <v>0</v>
      </c>
      <c r="P2578" s="31">
        <f t="shared" si="211"/>
        <v>0</v>
      </c>
    </row>
    <row r="2579" spans="12:16" ht="15" hidden="1" customHeight="1">
      <c r="L2579" s="30" t="str">
        <f t="shared" si="207"/>
        <v>-</v>
      </c>
      <c r="M2579" s="31">
        <f t="shared" si="208"/>
        <v>0</v>
      </c>
      <c r="N2579" s="31">
        <f t="shared" si="209"/>
        <v>0</v>
      </c>
      <c r="O2579" s="31">
        <f t="shared" si="210"/>
        <v>0</v>
      </c>
      <c r="P2579" s="31">
        <f t="shared" si="211"/>
        <v>0</v>
      </c>
    </row>
    <row r="2580" spans="12:16" ht="15" hidden="1" customHeight="1">
      <c r="L2580" s="30" t="str">
        <f t="shared" si="207"/>
        <v>-</v>
      </c>
      <c r="M2580" s="31">
        <f t="shared" si="208"/>
        <v>0</v>
      </c>
      <c r="N2580" s="31">
        <f t="shared" si="209"/>
        <v>0</v>
      </c>
      <c r="O2580" s="31">
        <f t="shared" si="210"/>
        <v>0</v>
      </c>
      <c r="P2580" s="31">
        <f t="shared" si="211"/>
        <v>0</v>
      </c>
    </row>
    <row r="2581" spans="12:16" ht="15" hidden="1" customHeight="1">
      <c r="M2581" s="32">
        <f>SUM(M24:M2580)</f>
        <v>17500</v>
      </c>
      <c r="O2581" s="32">
        <f>SUM(O24:O2580)</f>
        <v>2744.9227814582246</v>
      </c>
      <c r="P2581" s="32">
        <f>SUM(P24:P2580)</f>
        <v>1646.9536688749367</v>
      </c>
    </row>
  </sheetData>
  <sheetProtection algorithmName="SHA-512" hashValue="xqHRE/IXkijtcU87THOnF9cYMCd0Ymrp02aJlwU+BcvTCz7KF6spaYx/XUp/LCkBFEXm+HCKJBW4FdXs7nvqpQ==" saltValue="RhjlVMGaoULfpiQbLj7JWg==" spinCount="100000" sheet="1" objects="1" scenarios="1"/>
  <dataConsolidate link="1"/>
  <mergeCells count="19">
    <mergeCell ref="M22:M23"/>
    <mergeCell ref="N22:N23"/>
    <mergeCell ref="O22:O23"/>
    <mergeCell ref="R22:R23"/>
    <mergeCell ref="B5:B6"/>
    <mergeCell ref="E22:E23"/>
    <mergeCell ref="B22:B23"/>
    <mergeCell ref="G22:G23"/>
    <mergeCell ref="J22:J23"/>
    <mergeCell ref="G21:J21"/>
    <mergeCell ref="B21:F21"/>
    <mergeCell ref="F22:F23"/>
    <mergeCell ref="D22:D23"/>
    <mergeCell ref="C22:C23"/>
    <mergeCell ref="H22:H23"/>
    <mergeCell ref="I22:I23"/>
    <mergeCell ref="Q22:Q23"/>
    <mergeCell ref="P22:P23"/>
    <mergeCell ref="L22:L23"/>
  </mergeCells>
  <conditionalFormatting sqref="D17:D19">
    <cfRule type="cellIs" dxfId="21" priority="5" operator="equal">
      <formula>"Q"</formula>
    </cfRule>
    <cfRule type="cellIs" dxfId="20" priority="6" operator="equal">
      <formula>"R"</formula>
    </cfRule>
  </conditionalFormatting>
  <dataValidations count="1">
    <dataValidation type="list" allowBlank="1" showInputMessage="1" showErrorMessage="1" sqref="E19" xr:uid="{00000000-0002-0000-0300-000000000000}">
      <formula1>"да,нет"</formula1>
    </dataValidation>
  </dataValidations>
  <pageMargins left="0.7" right="0.7" top="0.75" bottom="0.75" header="0.3" footer="0.3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'Программы финансирования'!$B$11:$B$13</xm:f>
          </x14:formula1>
          <xm:sqref>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3:BY518"/>
  <sheetViews>
    <sheetView showGridLines="0" zoomScale="85" zoomScaleNormal="85" workbookViewId="0">
      <pane xSplit="4" ySplit="8" topLeftCell="E191" activePane="bottomRight" state="frozen"/>
      <selection pane="topRight"/>
      <selection pane="bottomLeft"/>
      <selection pane="bottomRight" activeCell="G216" sqref="G216"/>
    </sheetView>
  </sheetViews>
  <sheetFormatPr defaultColWidth="9.140625" defaultRowHeight="15" customHeight="1" outlineLevelRow="1"/>
  <cols>
    <col min="1" max="1" width="2.7109375" customWidth="1"/>
    <col min="2" max="2" width="50.140625" customWidth="1"/>
    <col min="3" max="8" width="17.28515625" customWidth="1"/>
    <col min="9" max="9" width="19.5703125" customWidth="1"/>
    <col min="10" max="11" width="17.28515625" customWidth="1"/>
    <col min="12" max="12" width="23.5703125" customWidth="1"/>
    <col min="13" max="14" width="17.28515625" customWidth="1"/>
    <col min="15" max="15" width="19.42578125" customWidth="1"/>
    <col min="16" max="70" width="17.28515625" customWidth="1"/>
    <col min="71" max="71" width="2.85546875" customWidth="1"/>
    <col min="72" max="76" width="15.7109375" hidden="1" customWidth="1"/>
    <col min="77" max="77" width="2.85546875" hidden="1" customWidth="1"/>
    <col min="78" max="88" width="0" hidden="1" customWidth="1"/>
  </cols>
  <sheetData>
    <row r="3" spans="2:76" ht="15" customHeight="1">
      <c r="N3" t="s">
        <v>193</v>
      </c>
      <c r="P3" s="19">
        <v>47483</v>
      </c>
    </row>
    <row r="5" spans="2:76" ht="18" customHeight="1">
      <c r="B5" s="144" t="s">
        <v>74</v>
      </c>
      <c r="D5" s="7"/>
      <c r="E5" s="143" t="s">
        <v>147</v>
      </c>
      <c r="F5" s="7"/>
      <c r="G5" s="7"/>
      <c r="H5" s="7"/>
      <c r="I5" s="7"/>
      <c r="J5" s="57">
        <v>1</v>
      </c>
      <c r="K5" s="57">
        <f>J5+1</f>
        <v>2</v>
      </c>
      <c r="L5" s="57">
        <f t="shared" ref="L5:BR5" si="0">K5+1</f>
        <v>3</v>
      </c>
      <c r="M5" s="57">
        <f t="shared" si="0"/>
        <v>4</v>
      </c>
      <c r="N5" s="57">
        <f t="shared" si="0"/>
        <v>5</v>
      </c>
      <c r="O5" s="57">
        <f t="shared" si="0"/>
        <v>6</v>
      </c>
      <c r="P5" s="57">
        <f t="shared" si="0"/>
        <v>7</v>
      </c>
      <c r="Q5" s="57">
        <f t="shared" si="0"/>
        <v>8</v>
      </c>
      <c r="R5" s="57">
        <f t="shared" si="0"/>
        <v>9</v>
      </c>
      <c r="S5" s="57">
        <f t="shared" si="0"/>
        <v>10</v>
      </c>
      <c r="T5" s="57">
        <f t="shared" si="0"/>
        <v>11</v>
      </c>
      <c r="U5" s="57">
        <f t="shared" si="0"/>
        <v>12</v>
      </c>
      <c r="V5" s="57">
        <f t="shared" si="0"/>
        <v>13</v>
      </c>
      <c r="W5" s="57">
        <f t="shared" si="0"/>
        <v>14</v>
      </c>
      <c r="X5" s="57">
        <f t="shared" si="0"/>
        <v>15</v>
      </c>
      <c r="Y5" s="57">
        <f t="shared" si="0"/>
        <v>16</v>
      </c>
      <c r="Z5" s="57">
        <f t="shared" si="0"/>
        <v>17</v>
      </c>
      <c r="AA5" s="57">
        <f t="shared" si="0"/>
        <v>18</v>
      </c>
      <c r="AB5" s="57">
        <f t="shared" si="0"/>
        <v>19</v>
      </c>
      <c r="AC5" s="57">
        <f t="shared" si="0"/>
        <v>20</v>
      </c>
      <c r="AD5" s="57">
        <f t="shared" si="0"/>
        <v>21</v>
      </c>
      <c r="AE5" s="57">
        <f t="shared" si="0"/>
        <v>22</v>
      </c>
      <c r="AF5" s="57">
        <f t="shared" si="0"/>
        <v>23</v>
      </c>
      <c r="AG5" s="57">
        <f t="shared" si="0"/>
        <v>24</v>
      </c>
      <c r="AH5" s="57">
        <f t="shared" si="0"/>
        <v>25</v>
      </c>
      <c r="AI5" s="57">
        <f t="shared" si="0"/>
        <v>26</v>
      </c>
      <c r="AJ5" s="57">
        <f t="shared" si="0"/>
        <v>27</v>
      </c>
      <c r="AK5" s="57">
        <f t="shared" si="0"/>
        <v>28</v>
      </c>
      <c r="AL5" s="57">
        <f t="shared" si="0"/>
        <v>29</v>
      </c>
      <c r="AM5" s="57">
        <f t="shared" si="0"/>
        <v>30</v>
      </c>
      <c r="AN5" s="57">
        <f t="shared" si="0"/>
        <v>31</v>
      </c>
      <c r="AO5" s="57">
        <f t="shared" si="0"/>
        <v>32</v>
      </c>
      <c r="AP5" s="57">
        <f t="shared" si="0"/>
        <v>33</v>
      </c>
      <c r="AQ5" s="57">
        <f t="shared" si="0"/>
        <v>34</v>
      </c>
      <c r="AR5" s="57">
        <f t="shared" si="0"/>
        <v>35</v>
      </c>
      <c r="AS5" s="57">
        <f t="shared" si="0"/>
        <v>36</v>
      </c>
      <c r="AT5" s="57">
        <f t="shared" si="0"/>
        <v>37</v>
      </c>
      <c r="AU5" s="57">
        <f t="shared" si="0"/>
        <v>38</v>
      </c>
      <c r="AV5" s="57">
        <f t="shared" si="0"/>
        <v>39</v>
      </c>
      <c r="AW5" s="57">
        <f t="shared" si="0"/>
        <v>40</v>
      </c>
      <c r="AX5" s="57">
        <f t="shared" si="0"/>
        <v>41</v>
      </c>
      <c r="AY5" s="57">
        <f t="shared" si="0"/>
        <v>42</v>
      </c>
      <c r="AZ5" s="57">
        <f t="shared" si="0"/>
        <v>43</v>
      </c>
      <c r="BA5" s="57">
        <f t="shared" si="0"/>
        <v>44</v>
      </c>
      <c r="BB5" s="57">
        <f t="shared" si="0"/>
        <v>45</v>
      </c>
      <c r="BC5" s="57">
        <f t="shared" si="0"/>
        <v>46</v>
      </c>
      <c r="BD5" s="57">
        <f t="shared" si="0"/>
        <v>47</v>
      </c>
      <c r="BE5" s="57">
        <f t="shared" si="0"/>
        <v>48</v>
      </c>
      <c r="BF5" s="57">
        <f t="shared" si="0"/>
        <v>49</v>
      </c>
      <c r="BG5" s="57">
        <f t="shared" si="0"/>
        <v>50</v>
      </c>
      <c r="BH5" s="57">
        <f t="shared" si="0"/>
        <v>51</v>
      </c>
      <c r="BI5" s="57">
        <f t="shared" si="0"/>
        <v>52</v>
      </c>
      <c r="BJ5" s="57">
        <f t="shared" si="0"/>
        <v>53</v>
      </c>
      <c r="BK5" s="57">
        <f t="shared" si="0"/>
        <v>54</v>
      </c>
      <c r="BL5" s="57">
        <f t="shared" si="0"/>
        <v>55</v>
      </c>
      <c r="BM5" s="57">
        <f t="shared" si="0"/>
        <v>56</v>
      </c>
      <c r="BN5" s="57">
        <f t="shared" si="0"/>
        <v>57</v>
      </c>
      <c r="BO5" s="57">
        <f t="shared" si="0"/>
        <v>58</v>
      </c>
      <c r="BP5" s="57">
        <f t="shared" si="0"/>
        <v>59</v>
      </c>
      <c r="BQ5" s="57">
        <f t="shared" si="0"/>
        <v>60</v>
      </c>
      <c r="BR5" s="57">
        <f t="shared" si="0"/>
        <v>61</v>
      </c>
      <c r="BS5" s="6"/>
      <c r="BT5" s="6"/>
      <c r="BU5" s="6"/>
      <c r="BV5" s="6"/>
      <c r="BW5" s="6"/>
      <c r="BX5" s="6"/>
    </row>
    <row r="6" spans="2:76" ht="15" customHeight="1">
      <c r="B6" s="239" t="s">
        <v>2</v>
      </c>
      <c r="C6" s="239" t="s">
        <v>5</v>
      </c>
      <c r="D6" s="239"/>
      <c r="E6" s="110" t="s">
        <v>148</v>
      </c>
      <c r="F6" s="110" t="s">
        <v>148</v>
      </c>
      <c r="G6" s="110" t="s">
        <v>148</v>
      </c>
      <c r="H6" s="110" t="s">
        <v>148</v>
      </c>
      <c r="I6" s="110" t="s">
        <v>148</v>
      </c>
      <c r="J6" s="57" t="s">
        <v>149</v>
      </c>
      <c r="K6" s="57" t="s">
        <v>149</v>
      </c>
      <c r="L6" s="57" t="s">
        <v>149</v>
      </c>
      <c r="M6" s="57" t="s">
        <v>149</v>
      </c>
      <c r="N6" s="57" t="s">
        <v>149</v>
      </c>
      <c r="O6" s="57" t="s">
        <v>149</v>
      </c>
      <c r="P6" s="57" t="s">
        <v>149</v>
      </c>
      <c r="Q6" s="57" t="s">
        <v>149</v>
      </c>
      <c r="R6" s="57" t="s">
        <v>149</v>
      </c>
      <c r="S6" s="57" t="s">
        <v>149</v>
      </c>
      <c r="T6" s="57" t="s">
        <v>149</v>
      </c>
      <c r="U6" s="57" t="s">
        <v>149</v>
      </c>
      <c r="V6" s="57" t="s">
        <v>149</v>
      </c>
      <c r="W6" s="57" t="s">
        <v>149</v>
      </c>
      <c r="X6" s="57" t="s">
        <v>149</v>
      </c>
      <c r="Y6" s="57" t="s">
        <v>149</v>
      </c>
      <c r="Z6" s="57" t="s">
        <v>149</v>
      </c>
      <c r="AA6" s="57" t="s">
        <v>149</v>
      </c>
      <c r="AB6" s="57" t="s">
        <v>149</v>
      </c>
      <c r="AC6" s="57" t="s">
        <v>149</v>
      </c>
      <c r="AD6" s="57" t="s">
        <v>149</v>
      </c>
      <c r="AE6" s="57" t="s">
        <v>149</v>
      </c>
      <c r="AF6" s="57" t="s">
        <v>149</v>
      </c>
      <c r="AG6" s="57" t="s">
        <v>149</v>
      </c>
      <c r="AH6" s="57" t="s">
        <v>149</v>
      </c>
      <c r="AI6" s="57" t="s">
        <v>149</v>
      </c>
      <c r="AJ6" s="57" t="s">
        <v>149</v>
      </c>
      <c r="AK6" s="57" t="s">
        <v>149</v>
      </c>
      <c r="AL6" s="57" t="s">
        <v>149</v>
      </c>
      <c r="AM6" s="57" t="s">
        <v>149</v>
      </c>
      <c r="AN6" s="57" t="s">
        <v>149</v>
      </c>
      <c r="AO6" s="57" t="s">
        <v>149</v>
      </c>
      <c r="AP6" s="57" t="s">
        <v>149</v>
      </c>
      <c r="AQ6" s="57" t="s">
        <v>149</v>
      </c>
      <c r="AR6" s="57" t="s">
        <v>149</v>
      </c>
      <c r="AS6" s="57" t="s">
        <v>149</v>
      </c>
      <c r="AT6" s="57" t="s">
        <v>149</v>
      </c>
      <c r="AU6" s="57" t="s">
        <v>149</v>
      </c>
      <c r="AV6" s="57" t="s">
        <v>149</v>
      </c>
      <c r="AW6" s="57" t="s">
        <v>149</v>
      </c>
      <c r="AX6" s="57" t="s">
        <v>149</v>
      </c>
      <c r="AY6" s="57" t="s">
        <v>149</v>
      </c>
      <c r="AZ6" s="57" t="s">
        <v>149</v>
      </c>
      <c r="BA6" s="57" t="s">
        <v>149</v>
      </c>
      <c r="BB6" s="57" t="s">
        <v>149</v>
      </c>
      <c r="BC6" s="57" t="s">
        <v>149</v>
      </c>
      <c r="BD6" s="57" t="s">
        <v>149</v>
      </c>
      <c r="BE6" s="57" t="s">
        <v>149</v>
      </c>
      <c r="BF6" s="57" t="s">
        <v>149</v>
      </c>
      <c r="BG6" s="57" t="s">
        <v>149</v>
      </c>
      <c r="BH6" s="57" t="s">
        <v>149</v>
      </c>
      <c r="BI6" s="57" t="s">
        <v>149</v>
      </c>
      <c r="BJ6" s="57" t="s">
        <v>149</v>
      </c>
      <c r="BK6" s="57" t="s">
        <v>149</v>
      </c>
      <c r="BL6" s="57" t="s">
        <v>149</v>
      </c>
      <c r="BM6" s="57" t="s">
        <v>149</v>
      </c>
      <c r="BN6" s="57" t="s">
        <v>149</v>
      </c>
      <c r="BO6" s="57" t="s">
        <v>149</v>
      </c>
      <c r="BP6" s="57" t="s">
        <v>149</v>
      </c>
      <c r="BQ6" s="57" t="s">
        <v>149</v>
      </c>
      <c r="BR6" s="57" t="s">
        <v>149</v>
      </c>
    </row>
    <row r="7" spans="2:76" ht="15" customHeight="1">
      <c r="B7" s="240"/>
      <c r="C7" s="240"/>
      <c r="D7" s="240"/>
      <c r="E7" s="114">
        <f>DATE(YEAR(F7)-1,MONTH(F7),DAY(F7))</f>
        <v>43466</v>
      </c>
      <c r="F7" s="114">
        <f>DATE(YEAR(G7)-1,MONTH(G7),DAY(G7))</f>
        <v>43831</v>
      </c>
      <c r="G7" s="114">
        <f>DATE(YEAR(H7)-1,MONTH(H7),DAY(H7))</f>
        <v>44197</v>
      </c>
      <c r="H7" s="114">
        <f>DATE(YEAR(I7)-1,MONTH(I7),DAY(I7))</f>
        <v>44562</v>
      </c>
      <c r="I7" s="114">
        <f>DATE(IF(MONTH(J7)=1,YEAR(J7)-1,YEAR(J7)),1,1)</f>
        <v>44927</v>
      </c>
      <c r="J7" s="41">
        <f>'Параметры займа'!J3</f>
        <v>45292</v>
      </c>
      <c r="K7" s="41">
        <f>J8+1</f>
        <v>45383</v>
      </c>
      <c r="L7" s="41">
        <f t="shared" ref="L7:BR7" si="1">K8+1</f>
        <v>45474</v>
      </c>
      <c r="M7" s="41">
        <f t="shared" si="1"/>
        <v>45566</v>
      </c>
      <c r="N7" s="41">
        <f t="shared" si="1"/>
        <v>45658</v>
      </c>
      <c r="O7" s="41">
        <f t="shared" si="1"/>
        <v>45748</v>
      </c>
      <c r="P7" s="41">
        <f t="shared" si="1"/>
        <v>45839</v>
      </c>
      <c r="Q7" s="41">
        <f t="shared" si="1"/>
        <v>45931</v>
      </c>
      <c r="R7" s="41">
        <f t="shared" si="1"/>
        <v>46023</v>
      </c>
      <c r="S7" s="41">
        <f t="shared" si="1"/>
        <v>46113</v>
      </c>
      <c r="T7" s="41">
        <f t="shared" si="1"/>
        <v>46204</v>
      </c>
      <c r="U7" s="41">
        <f t="shared" si="1"/>
        <v>46296</v>
      </c>
      <c r="V7" s="41">
        <f t="shared" si="1"/>
        <v>46388</v>
      </c>
      <c r="W7" s="41">
        <f t="shared" si="1"/>
        <v>46478</v>
      </c>
      <c r="X7" s="41">
        <f t="shared" si="1"/>
        <v>46569</v>
      </c>
      <c r="Y7" s="41">
        <f t="shared" si="1"/>
        <v>46661</v>
      </c>
      <c r="Z7" s="41">
        <f t="shared" si="1"/>
        <v>46753</v>
      </c>
      <c r="AA7" s="41">
        <f t="shared" si="1"/>
        <v>46844</v>
      </c>
      <c r="AB7" s="41">
        <f t="shared" si="1"/>
        <v>46935</v>
      </c>
      <c r="AC7" s="41">
        <f t="shared" si="1"/>
        <v>47027</v>
      </c>
      <c r="AD7" s="41">
        <f t="shared" si="1"/>
        <v>47119</v>
      </c>
      <c r="AE7" s="41">
        <f t="shared" si="1"/>
        <v>47209</v>
      </c>
      <c r="AF7" s="41">
        <f t="shared" si="1"/>
        <v>47300</v>
      </c>
      <c r="AG7" s="41">
        <f t="shared" si="1"/>
        <v>47392</v>
      </c>
      <c r="AH7" s="41">
        <f t="shared" si="1"/>
        <v>47484</v>
      </c>
      <c r="AI7" s="41">
        <f t="shared" si="1"/>
        <v>47574</v>
      </c>
      <c r="AJ7" s="41">
        <f t="shared" si="1"/>
        <v>47665</v>
      </c>
      <c r="AK7" s="41">
        <f t="shared" si="1"/>
        <v>47757</v>
      </c>
      <c r="AL7" s="41">
        <f t="shared" si="1"/>
        <v>47849</v>
      </c>
      <c r="AM7" s="41">
        <f t="shared" si="1"/>
        <v>47939</v>
      </c>
      <c r="AN7" s="41">
        <f t="shared" si="1"/>
        <v>48030</v>
      </c>
      <c r="AO7" s="41">
        <f t="shared" si="1"/>
        <v>48122</v>
      </c>
      <c r="AP7" s="41">
        <f t="shared" si="1"/>
        <v>48214</v>
      </c>
      <c r="AQ7" s="41">
        <f t="shared" si="1"/>
        <v>48305</v>
      </c>
      <c r="AR7" s="41">
        <f t="shared" si="1"/>
        <v>48396</v>
      </c>
      <c r="AS7" s="41">
        <f t="shared" si="1"/>
        <v>48488</v>
      </c>
      <c r="AT7" s="41">
        <f t="shared" si="1"/>
        <v>48580</v>
      </c>
      <c r="AU7" s="41">
        <f t="shared" si="1"/>
        <v>48670</v>
      </c>
      <c r="AV7" s="41">
        <f t="shared" si="1"/>
        <v>48761</v>
      </c>
      <c r="AW7" s="41">
        <f t="shared" si="1"/>
        <v>48853</v>
      </c>
      <c r="AX7" s="41">
        <f t="shared" si="1"/>
        <v>48945</v>
      </c>
      <c r="AY7" s="41">
        <f t="shared" si="1"/>
        <v>49035</v>
      </c>
      <c r="AZ7" s="41">
        <f t="shared" si="1"/>
        <v>49126</v>
      </c>
      <c r="BA7" s="41">
        <f t="shared" si="1"/>
        <v>49218</v>
      </c>
      <c r="BB7" s="41">
        <f t="shared" si="1"/>
        <v>49310</v>
      </c>
      <c r="BC7" s="41">
        <f t="shared" si="1"/>
        <v>49400</v>
      </c>
      <c r="BD7" s="41">
        <f t="shared" si="1"/>
        <v>49491</v>
      </c>
      <c r="BE7" s="41">
        <f t="shared" si="1"/>
        <v>49583</v>
      </c>
      <c r="BF7" s="41">
        <f t="shared" si="1"/>
        <v>49675</v>
      </c>
      <c r="BG7" s="41">
        <f t="shared" si="1"/>
        <v>49766</v>
      </c>
      <c r="BH7" s="41">
        <f t="shared" si="1"/>
        <v>49857</v>
      </c>
      <c r="BI7" s="41">
        <f t="shared" si="1"/>
        <v>49949</v>
      </c>
      <c r="BJ7" s="41">
        <f t="shared" si="1"/>
        <v>50041</v>
      </c>
      <c r="BK7" s="41">
        <f t="shared" si="1"/>
        <v>50131</v>
      </c>
      <c r="BL7" s="41">
        <f t="shared" si="1"/>
        <v>50222</v>
      </c>
      <c r="BM7" s="41">
        <f t="shared" si="1"/>
        <v>50314</v>
      </c>
      <c r="BN7" s="41">
        <f t="shared" si="1"/>
        <v>50406</v>
      </c>
      <c r="BO7" s="41">
        <f t="shared" si="1"/>
        <v>50496</v>
      </c>
      <c r="BP7" s="41">
        <f t="shared" si="1"/>
        <v>50587</v>
      </c>
      <c r="BQ7" s="41">
        <f t="shared" si="1"/>
        <v>50679</v>
      </c>
      <c r="BR7" s="41">
        <f t="shared" si="1"/>
        <v>50771</v>
      </c>
    </row>
    <row r="8" spans="2:76" ht="15" customHeight="1">
      <c r="B8" s="241"/>
      <c r="C8" s="241"/>
      <c r="D8" s="241"/>
      <c r="E8" s="114">
        <f>DATE(YEAR(F8)-1,MONTH(F8),DAY(F8))</f>
        <v>43830</v>
      </c>
      <c r="F8" s="114">
        <f>DATE(YEAR(G8)-1,MONTH(G8),DAY(G8))</f>
        <v>44196</v>
      </c>
      <c r="G8" s="114">
        <f>DATE(YEAR(H8)-1,MONTH(H8),DAY(H8))</f>
        <v>44561</v>
      </c>
      <c r="H8" s="114">
        <f>EOMONTH(I8,-12)</f>
        <v>44926</v>
      </c>
      <c r="I8" s="114">
        <f>J7-1</f>
        <v>45291</v>
      </c>
      <c r="J8" s="41">
        <f t="shared" ref="J8:AO8" si="2">EOMONTH(J7,Месяцев_в_квартале-1)</f>
        <v>45382</v>
      </c>
      <c r="K8" s="41">
        <f t="shared" si="2"/>
        <v>45473</v>
      </c>
      <c r="L8" s="41">
        <f t="shared" si="2"/>
        <v>45565</v>
      </c>
      <c r="M8" s="41">
        <f t="shared" si="2"/>
        <v>45657</v>
      </c>
      <c r="N8" s="41">
        <f t="shared" si="2"/>
        <v>45747</v>
      </c>
      <c r="O8" s="41">
        <f t="shared" si="2"/>
        <v>45838</v>
      </c>
      <c r="P8" s="41">
        <f t="shared" si="2"/>
        <v>45930</v>
      </c>
      <c r="Q8" s="41">
        <f t="shared" si="2"/>
        <v>46022</v>
      </c>
      <c r="R8" s="41">
        <f t="shared" si="2"/>
        <v>46112</v>
      </c>
      <c r="S8" s="41">
        <f t="shared" si="2"/>
        <v>46203</v>
      </c>
      <c r="T8" s="41">
        <f t="shared" si="2"/>
        <v>46295</v>
      </c>
      <c r="U8" s="41">
        <f t="shared" si="2"/>
        <v>46387</v>
      </c>
      <c r="V8" s="41">
        <f t="shared" si="2"/>
        <v>46477</v>
      </c>
      <c r="W8" s="41">
        <f t="shared" si="2"/>
        <v>46568</v>
      </c>
      <c r="X8" s="41">
        <f t="shared" si="2"/>
        <v>46660</v>
      </c>
      <c r="Y8" s="41">
        <f t="shared" si="2"/>
        <v>46752</v>
      </c>
      <c r="Z8" s="41">
        <f t="shared" si="2"/>
        <v>46843</v>
      </c>
      <c r="AA8" s="41">
        <f t="shared" si="2"/>
        <v>46934</v>
      </c>
      <c r="AB8" s="41">
        <f t="shared" si="2"/>
        <v>47026</v>
      </c>
      <c r="AC8" s="41">
        <f t="shared" si="2"/>
        <v>47118</v>
      </c>
      <c r="AD8" s="41">
        <f t="shared" si="2"/>
        <v>47208</v>
      </c>
      <c r="AE8" s="41">
        <f t="shared" si="2"/>
        <v>47299</v>
      </c>
      <c r="AF8" s="41">
        <f t="shared" si="2"/>
        <v>47391</v>
      </c>
      <c r="AG8" s="41">
        <f t="shared" si="2"/>
        <v>47483</v>
      </c>
      <c r="AH8" s="41">
        <f t="shared" si="2"/>
        <v>47573</v>
      </c>
      <c r="AI8" s="41">
        <f t="shared" si="2"/>
        <v>47664</v>
      </c>
      <c r="AJ8" s="41">
        <f t="shared" si="2"/>
        <v>47756</v>
      </c>
      <c r="AK8" s="41">
        <f t="shared" si="2"/>
        <v>47848</v>
      </c>
      <c r="AL8" s="41">
        <f t="shared" si="2"/>
        <v>47938</v>
      </c>
      <c r="AM8" s="41">
        <f t="shared" si="2"/>
        <v>48029</v>
      </c>
      <c r="AN8" s="41">
        <f t="shared" si="2"/>
        <v>48121</v>
      </c>
      <c r="AO8" s="41">
        <f t="shared" si="2"/>
        <v>48213</v>
      </c>
      <c r="AP8" s="41">
        <f t="shared" ref="AP8:BR8" si="3">EOMONTH(AP7,Месяцев_в_квартале-1)</f>
        <v>48304</v>
      </c>
      <c r="AQ8" s="41">
        <f t="shared" si="3"/>
        <v>48395</v>
      </c>
      <c r="AR8" s="41">
        <f t="shared" si="3"/>
        <v>48487</v>
      </c>
      <c r="AS8" s="41">
        <f t="shared" si="3"/>
        <v>48579</v>
      </c>
      <c r="AT8" s="41">
        <f t="shared" si="3"/>
        <v>48669</v>
      </c>
      <c r="AU8" s="41">
        <f t="shared" si="3"/>
        <v>48760</v>
      </c>
      <c r="AV8" s="41">
        <f t="shared" si="3"/>
        <v>48852</v>
      </c>
      <c r="AW8" s="41">
        <f t="shared" si="3"/>
        <v>48944</v>
      </c>
      <c r="AX8" s="41">
        <f t="shared" si="3"/>
        <v>49034</v>
      </c>
      <c r="AY8" s="41">
        <f t="shared" si="3"/>
        <v>49125</v>
      </c>
      <c r="AZ8" s="41">
        <f t="shared" si="3"/>
        <v>49217</v>
      </c>
      <c r="BA8" s="41">
        <f t="shared" si="3"/>
        <v>49309</v>
      </c>
      <c r="BB8" s="41">
        <f t="shared" si="3"/>
        <v>49399</v>
      </c>
      <c r="BC8" s="41">
        <f t="shared" si="3"/>
        <v>49490</v>
      </c>
      <c r="BD8" s="41">
        <f t="shared" si="3"/>
        <v>49582</v>
      </c>
      <c r="BE8" s="41">
        <f t="shared" si="3"/>
        <v>49674</v>
      </c>
      <c r="BF8" s="41">
        <f t="shared" si="3"/>
        <v>49765</v>
      </c>
      <c r="BG8" s="41">
        <f t="shared" si="3"/>
        <v>49856</v>
      </c>
      <c r="BH8" s="41">
        <f t="shared" si="3"/>
        <v>49948</v>
      </c>
      <c r="BI8" s="41">
        <f t="shared" si="3"/>
        <v>50040</v>
      </c>
      <c r="BJ8" s="41">
        <f t="shared" si="3"/>
        <v>50130</v>
      </c>
      <c r="BK8" s="41">
        <f t="shared" si="3"/>
        <v>50221</v>
      </c>
      <c r="BL8" s="41">
        <f t="shared" si="3"/>
        <v>50313</v>
      </c>
      <c r="BM8" s="41">
        <f t="shared" si="3"/>
        <v>50405</v>
      </c>
      <c r="BN8" s="41">
        <f t="shared" si="3"/>
        <v>50495</v>
      </c>
      <c r="BO8" s="41">
        <f t="shared" si="3"/>
        <v>50586</v>
      </c>
      <c r="BP8" s="41">
        <f t="shared" si="3"/>
        <v>50678</v>
      </c>
      <c r="BQ8" s="41">
        <f t="shared" si="3"/>
        <v>50770</v>
      </c>
      <c r="BR8" s="41">
        <f t="shared" si="3"/>
        <v>50860</v>
      </c>
    </row>
    <row r="9" spans="2:76" ht="15" customHeigh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</row>
    <row r="10" spans="2:76" ht="15" customHeight="1">
      <c r="B10" s="72" t="s">
        <v>81</v>
      </c>
      <c r="C10" s="73"/>
      <c r="D10" s="74"/>
      <c r="E10" s="115">
        <f t="shared" ref="E10:BP10" si="4">YEAR(E8)</f>
        <v>2019</v>
      </c>
      <c r="F10" s="115">
        <f t="shared" si="4"/>
        <v>2020</v>
      </c>
      <c r="G10" s="115">
        <f t="shared" si="4"/>
        <v>2021</v>
      </c>
      <c r="H10" s="115">
        <f t="shared" si="4"/>
        <v>2022</v>
      </c>
      <c r="I10" s="115">
        <f t="shared" si="4"/>
        <v>2023</v>
      </c>
      <c r="J10" s="115">
        <f t="shared" si="4"/>
        <v>2024</v>
      </c>
      <c r="K10" s="115">
        <f t="shared" si="4"/>
        <v>2024</v>
      </c>
      <c r="L10" s="115">
        <f t="shared" si="4"/>
        <v>2024</v>
      </c>
      <c r="M10" s="115">
        <f t="shared" si="4"/>
        <v>2024</v>
      </c>
      <c r="N10" s="115">
        <f t="shared" si="4"/>
        <v>2025</v>
      </c>
      <c r="O10" s="115">
        <f t="shared" si="4"/>
        <v>2025</v>
      </c>
      <c r="P10" s="115">
        <f t="shared" si="4"/>
        <v>2025</v>
      </c>
      <c r="Q10" s="115">
        <f t="shared" si="4"/>
        <v>2025</v>
      </c>
      <c r="R10" s="115">
        <f t="shared" si="4"/>
        <v>2026</v>
      </c>
      <c r="S10" s="115">
        <f t="shared" si="4"/>
        <v>2026</v>
      </c>
      <c r="T10" s="115">
        <f t="shared" si="4"/>
        <v>2026</v>
      </c>
      <c r="U10" s="115">
        <f t="shared" si="4"/>
        <v>2026</v>
      </c>
      <c r="V10" s="115">
        <f t="shared" si="4"/>
        <v>2027</v>
      </c>
      <c r="W10" s="115">
        <f t="shared" si="4"/>
        <v>2027</v>
      </c>
      <c r="X10" s="115">
        <f t="shared" si="4"/>
        <v>2027</v>
      </c>
      <c r="Y10" s="115">
        <f t="shared" si="4"/>
        <v>2027</v>
      </c>
      <c r="Z10" s="115">
        <f t="shared" si="4"/>
        <v>2028</v>
      </c>
      <c r="AA10" s="115">
        <f t="shared" si="4"/>
        <v>2028</v>
      </c>
      <c r="AB10" s="115">
        <f t="shared" si="4"/>
        <v>2028</v>
      </c>
      <c r="AC10" s="115">
        <f t="shared" si="4"/>
        <v>2028</v>
      </c>
      <c r="AD10" s="115">
        <f t="shared" si="4"/>
        <v>2029</v>
      </c>
      <c r="AE10" s="115">
        <f t="shared" si="4"/>
        <v>2029</v>
      </c>
      <c r="AF10" s="115">
        <f t="shared" si="4"/>
        <v>2029</v>
      </c>
      <c r="AG10" s="115">
        <f t="shared" si="4"/>
        <v>2029</v>
      </c>
      <c r="AH10" s="115">
        <f t="shared" si="4"/>
        <v>2030</v>
      </c>
      <c r="AI10" s="115">
        <f t="shared" si="4"/>
        <v>2030</v>
      </c>
      <c r="AJ10" s="115">
        <f t="shared" si="4"/>
        <v>2030</v>
      </c>
      <c r="AK10" s="115">
        <f t="shared" si="4"/>
        <v>2030</v>
      </c>
      <c r="AL10" s="115">
        <f t="shared" si="4"/>
        <v>2031</v>
      </c>
      <c r="AM10" s="115">
        <f t="shared" si="4"/>
        <v>2031</v>
      </c>
      <c r="AN10" s="115">
        <f t="shared" si="4"/>
        <v>2031</v>
      </c>
      <c r="AO10" s="115">
        <f t="shared" si="4"/>
        <v>2031</v>
      </c>
      <c r="AP10" s="115">
        <f t="shared" si="4"/>
        <v>2032</v>
      </c>
      <c r="AQ10" s="115">
        <f t="shared" si="4"/>
        <v>2032</v>
      </c>
      <c r="AR10" s="115">
        <f t="shared" si="4"/>
        <v>2032</v>
      </c>
      <c r="AS10" s="115">
        <f t="shared" si="4"/>
        <v>2032</v>
      </c>
      <c r="AT10" s="115">
        <f t="shared" si="4"/>
        <v>2033</v>
      </c>
      <c r="AU10" s="115">
        <f t="shared" si="4"/>
        <v>2033</v>
      </c>
      <c r="AV10" s="115">
        <f t="shared" si="4"/>
        <v>2033</v>
      </c>
      <c r="AW10" s="115">
        <f t="shared" si="4"/>
        <v>2033</v>
      </c>
      <c r="AX10" s="115">
        <f t="shared" si="4"/>
        <v>2034</v>
      </c>
      <c r="AY10" s="115">
        <f t="shared" si="4"/>
        <v>2034</v>
      </c>
      <c r="AZ10" s="115">
        <f t="shared" si="4"/>
        <v>2034</v>
      </c>
      <c r="BA10" s="115">
        <f t="shared" si="4"/>
        <v>2034</v>
      </c>
      <c r="BB10" s="115">
        <f t="shared" si="4"/>
        <v>2035</v>
      </c>
      <c r="BC10" s="115">
        <f t="shared" si="4"/>
        <v>2035</v>
      </c>
      <c r="BD10" s="115">
        <f t="shared" si="4"/>
        <v>2035</v>
      </c>
      <c r="BE10" s="115">
        <f t="shared" si="4"/>
        <v>2035</v>
      </c>
      <c r="BF10" s="115">
        <f t="shared" si="4"/>
        <v>2036</v>
      </c>
      <c r="BG10" s="115">
        <f t="shared" si="4"/>
        <v>2036</v>
      </c>
      <c r="BH10" s="115">
        <f t="shared" si="4"/>
        <v>2036</v>
      </c>
      <c r="BI10" s="115">
        <f t="shared" si="4"/>
        <v>2036</v>
      </c>
      <c r="BJ10" s="115">
        <f t="shared" si="4"/>
        <v>2037</v>
      </c>
      <c r="BK10" s="115">
        <f t="shared" si="4"/>
        <v>2037</v>
      </c>
      <c r="BL10" s="115">
        <f t="shared" si="4"/>
        <v>2037</v>
      </c>
      <c r="BM10" s="115">
        <f t="shared" si="4"/>
        <v>2037</v>
      </c>
      <c r="BN10" s="115">
        <f t="shared" si="4"/>
        <v>2038</v>
      </c>
      <c r="BO10" s="115">
        <f t="shared" si="4"/>
        <v>2038</v>
      </c>
      <c r="BP10" s="115">
        <f t="shared" si="4"/>
        <v>2038</v>
      </c>
      <c r="BQ10" s="115">
        <f t="shared" ref="BQ10:BR10" si="5">YEAR(BQ8)</f>
        <v>2038</v>
      </c>
      <c r="BR10" s="115">
        <f t="shared" si="5"/>
        <v>2039</v>
      </c>
    </row>
    <row r="11" spans="2:76" ht="15" customHeight="1">
      <c r="B11" s="72" t="s">
        <v>155</v>
      </c>
      <c r="C11" s="73"/>
      <c r="D11" s="74"/>
      <c r="E11" s="74" t="str">
        <f>"1-4 кв. "&amp;YEAR(E8)</f>
        <v>1-4 кв. 2019</v>
      </c>
      <c r="F11" s="74" t="str">
        <f>"1-4 кв. "&amp;YEAR(F8)</f>
        <v>1-4 кв. 2020</v>
      </c>
      <c r="G11" s="74" t="str">
        <f>"1-4 кв. "&amp;YEAR(G8)</f>
        <v>1-4 кв. 2021</v>
      </c>
      <c r="H11" s="115" t="str">
        <f>IF(MONTH(H8)=3,"1 кв. ",IF(MONTH(H8)=6,"1-2 кв. ",IF(MONTH(H8)=9,"1-3 кв. ","1-4 кв. ")))&amp;YEAR(H8)</f>
        <v>1-4 кв. 2022</v>
      </c>
      <c r="I11" s="115" t="str">
        <f>IF(MONTH(I8)=3,"1 кв. ",IF(MONTH(I8)=6,"1-2 кв. ",IF(MONTH(I8)=9,"1-3 кв. ","1-4 кв. ")))&amp;YEAR(I8)</f>
        <v>1-4 кв. 2023</v>
      </c>
      <c r="J11" s="115" t="str">
        <f>IF(MONTH(J8)=3,1,IF(MONTH(J8)=6,2,IF(MONTH(J8)=9,3,4)))&amp;" кв. "&amp;YEAR(J8)</f>
        <v>1 кв. 2024</v>
      </c>
      <c r="K11" s="115" t="str">
        <f>IF(MONTH(K8)=3,1,IF(MONTH(K8)=6,2,IF(MONTH(K8)=9,3,4)))&amp;" кв. "&amp;YEAR(K8)</f>
        <v>2 кв. 2024</v>
      </c>
      <c r="L11" s="115" t="str">
        <f>IF(MONTH(L8)=3,1,IF(MONTH(L8)=6,2,IF(MONTH(L8)=9,3,4)))&amp;" кв. "&amp;YEAR(L8)</f>
        <v>3 кв. 2024</v>
      </c>
      <c r="M11" s="115" t="str">
        <f>IF(MONTH(M8)=3,1,IF(MONTH(M8)=6,2,IF(MONTH(M8)=9,3,4)))&amp;" кв. "&amp;YEAR(M8)</f>
        <v>4 кв. 2024</v>
      </c>
      <c r="N11" s="115" t="str">
        <f t="shared" ref="N11:BR11" si="6">IF(MONTH(N8)=3,1,IF(MONTH(N8)=6,2,IF(MONTH(N8)=9,3,4)))&amp;" кв. "&amp;YEAR(N8)</f>
        <v>1 кв. 2025</v>
      </c>
      <c r="O11" s="115" t="str">
        <f t="shared" si="6"/>
        <v>2 кв. 2025</v>
      </c>
      <c r="P11" s="115" t="str">
        <f t="shared" si="6"/>
        <v>3 кв. 2025</v>
      </c>
      <c r="Q11" s="115" t="str">
        <f t="shared" si="6"/>
        <v>4 кв. 2025</v>
      </c>
      <c r="R11" s="115" t="str">
        <f t="shared" si="6"/>
        <v>1 кв. 2026</v>
      </c>
      <c r="S11" s="115" t="str">
        <f t="shared" si="6"/>
        <v>2 кв. 2026</v>
      </c>
      <c r="T11" s="115" t="str">
        <f t="shared" si="6"/>
        <v>3 кв. 2026</v>
      </c>
      <c r="U11" s="115" t="str">
        <f t="shared" si="6"/>
        <v>4 кв. 2026</v>
      </c>
      <c r="V11" s="115" t="str">
        <f t="shared" si="6"/>
        <v>1 кв. 2027</v>
      </c>
      <c r="W11" s="115" t="str">
        <f t="shared" si="6"/>
        <v>2 кв. 2027</v>
      </c>
      <c r="X11" s="115" t="str">
        <f t="shared" si="6"/>
        <v>3 кв. 2027</v>
      </c>
      <c r="Y11" s="115" t="str">
        <f t="shared" si="6"/>
        <v>4 кв. 2027</v>
      </c>
      <c r="Z11" s="115" t="str">
        <f t="shared" si="6"/>
        <v>1 кв. 2028</v>
      </c>
      <c r="AA11" s="115" t="str">
        <f t="shared" si="6"/>
        <v>2 кв. 2028</v>
      </c>
      <c r="AB11" s="115" t="str">
        <f t="shared" si="6"/>
        <v>3 кв. 2028</v>
      </c>
      <c r="AC11" s="115" t="str">
        <f t="shared" si="6"/>
        <v>4 кв. 2028</v>
      </c>
      <c r="AD11" s="115" t="str">
        <f t="shared" si="6"/>
        <v>1 кв. 2029</v>
      </c>
      <c r="AE11" s="115" t="str">
        <f t="shared" si="6"/>
        <v>2 кв. 2029</v>
      </c>
      <c r="AF11" s="115" t="str">
        <f t="shared" si="6"/>
        <v>3 кв. 2029</v>
      </c>
      <c r="AG11" s="115" t="str">
        <f t="shared" si="6"/>
        <v>4 кв. 2029</v>
      </c>
      <c r="AH11" s="115" t="str">
        <f t="shared" si="6"/>
        <v>1 кв. 2030</v>
      </c>
      <c r="AI11" s="115" t="str">
        <f t="shared" si="6"/>
        <v>2 кв. 2030</v>
      </c>
      <c r="AJ11" s="115" t="str">
        <f t="shared" si="6"/>
        <v>3 кв. 2030</v>
      </c>
      <c r="AK11" s="115" t="str">
        <f t="shared" si="6"/>
        <v>4 кв. 2030</v>
      </c>
      <c r="AL11" s="115" t="str">
        <f t="shared" si="6"/>
        <v>1 кв. 2031</v>
      </c>
      <c r="AM11" s="115" t="str">
        <f t="shared" si="6"/>
        <v>2 кв. 2031</v>
      </c>
      <c r="AN11" s="115" t="str">
        <f t="shared" si="6"/>
        <v>3 кв. 2031</v>
      </c>
      <c r="AO11" s="115" t="str">
        <f t="shared" si="6"/>
        <v>4 кв. 2031</v>
      </c>
      <c r="AP11" s="115" t="str">
        <f t="shared" si="6"/>
        <v>1 кв. 2032</v>
      </c>
      <c r="AQ11" s="115" t="str">
        <f t="shared" si="6"/>
        <v>2 кв. 2032</v>
      </c>
      <c r="AR11" s="115" t="str">
        <f t="shared" si="6"/>
        <v>3 кв. 2032</v>
      </c>
      <c r="AS11" s="115" t="str">
        <f t="shared" si="6"/>
        <v>4 кв. 2032</v>
      </c>
      <c r="AT11" s="115" t="str">
        <f t="shared" si="6"/>
        <v>1 кв. 2033</v>
      </c>
      <c r="AU11" s="115" t="str">
        <f t="shared" si="6"/>
        <v>2 кв. 2033</v>
      </c>
      <c r="AV11" s="115" t="str">
        <f t="shared" si="6"/>
        <v>3 кв. 2033</v>
      </c>
      <c r="AW11" s="115" t="str">
        <f t="shared" si="6"/>
        <v>4 кв. 2033</v>
      </c>
      <c r="AX11" s="115" t="str">
        <f t="shared" si="6"/>
        <v>1 кв. 2034</v>
      </c>
      <c r="AY11" s="115" t="str">
        <f t="shared" si="6"/>
        <v>2 кв. 2034</v>
      </c>
      <c r="AZ11" s="115" t="str">
        <f t="shared" si="6"/>
        <v>3 кв. 2034</v>
      </c>
      <c r="BA11" s="115" t="str">
        <f t="shared" si="6"/>
        <v>4 кв. 2034</v>
      </c>
      <c r="BB11" s="115" t="str">
        <f t="shared" si="6"/>
        <v>1 кв. 2035</v>
      </c>
      <c r="BC11" s="115" t="str">
        <f t="shared" si="6"/>
        <v>2 кв. 2035</v>
      </c>
      <c r="BD11" s="115" t="str">
        <f t="shared" si="6"/>
        <v>3 кв. 2035</v>
      </c>
      <c r="BE11" s="115" t="str">
        <f t="shared" si="6"/>
        <v>4 кв. 2035</v>
      </c>
      <c r="BF11" s="115" t="str">
        <f t="shared" si="6"/>
        <v>1 кв. 2036</v>
      </c>
      <c r="BG11" s="115" t="str">
        <f t="shared" si="6"/>
        <v>2 кв. 2036</v>
      </c>
      <c r="BH11" s="115" t="str">
        <f t="shared" si="6"/>
        <v>3 кв. 2036</v>
      </c>
      <c r="BI11" s="115" t="str">
        <f t="shared" si="6"/>
        <v>4 кв. 2036</v>
      </c>
      <c r="BJ11" s="115" t="str">
        <f t="shared" si="6"/>
        <v>1 кв. 2037</v>
      </c>
      <c r="BK11" s="115" t="str">
        <f t="shared" si="6"/>
        <v>2 кв. 2037</v>
      </c>
      <c r="BL11" s="115" t="str">
        <f t="shared" si="6"/>
        <v>3 кв. 2037</v>
      </c>
      <c r="BM11" s="115" t="str">
        <f t="shared" si="6"/>
        <v>4 кв. 2037</v>
      </c>
      <c r="BN11" s="115" t="str">
        <f t="shared" si="6"/>
        <v>1 кв. 2038</v>
      </c>
      <c r="BO11" s="115" t="str">
        <f t="shared" si="6"/>
        <v>2 кв. 2038</v>
      </c>
      <c r="BP11" s="115" t="str">
        <f t="shared" si="6"/>
        <v>3 кв. 2038</v>
      </c>
      <c r="BQ11" s="115" t="str">
        <f t="shared" si="6"/>
        <v>4 кв. 2038</v>
      </c>
      <c r="BR11" s="115" t="str">
        <f t="shared" si="6"/>
        <v>1 кв. 2039</v>
      </c>
    </row>
    <row r="12" spans="2:76" ht="15" customHeight="1">
      <c r="B12" s="72" t="s">
        <v>156</v>
      </c>
      <c r="C12" s="73"/>
      <c r="D12" s="74"/>
      <c r="E12" s="74"/>
      <c r="F12" s="74"/>
      <c r="G12" s="74"/>
      <c r="H12" s="115"/>
      <c r="I12" s="115"/>
      <c r="J12" s="115" t="str">
        <f>LEFT(J11)</f>
        <v>1</v>
      </c>
      <c r="K12" s="115" t="str">
        <f>LEFT(K11)</f>
        <v>2</v>
      </c>
      <c r="L12" s="115" t="str">
        <f>LEFT(L11)</f>
        <v>3</v>
      </c>
      <c r="M12" s="115" t="str">
        <f>LEFT(M11)</f>
        <v>4</v>
      </c>
      <c r="N12" s="115" t="str">
        <f t="shared" ref="N12:BR12" si="7">LEFT(N11)</f>
        <v>1</v>
      </c>
      <c r="O12" s="115" t="str">
        <f t="shared" si="7"/>
        <v>2</v>
      </c>
      <c r="P12" s="115" t="str">
        <f t="shared" si="7"/>
        <v>3</v>
      </c>
      <c r="Q12" s="115" t="str">
        <f t="shared" si="7"/>
        <v>4</v>
      </c>
      <c r="R12" s="115" t="str">
        <f t="shared" si="7"/>
        <v>1</v>
      </c>
      <c r="S12" s="115" t="str">
        <f t="shared" si="7"/>
        <v>2</v>
      </c>
      <c r="T12" s="115" t="str">
        <f t="shared" si="7"/>
        <v>3</v>
      </c>
      <c r="U12" s="115" t="str">
        <f t="shared" si="7"/>
        <v>4</v>
      </c>
      <c r="V12" s="115" t="str">
        <f t="shared" si="7"/>
        <v>1</v>
      </c>
      <c r="W12" s="115" t="str">
        <f t="shared" si="7"/>
        <v>2</v>
      </c>
      <c r="X12" s="115" t="str">
        <f t="shared" si="7"/>
        <v>3</v>
      </c>
      <c r="Y12" s="115" t="str">
        <f t="shared" si="7"/>
        <v>4</v>
      </c>
      <c r="Z12" s="115" t="str">
        <f t="shared" si="7"/>
        <v>1</v>
      </c>
      <c r="AA12" s="115" t="str">
        <f t="shared" si="7"/>
        <v>2</v>
      </c>
      <c r="AB12" s="115" t="str">
        <f t="shared" si="7"/>
        <v>3</v>
      </c>
      <c r="AC12" s="115" t="str">
        <f t="shared" si="7"/>
        <v>4</v>
      </c>
      <c r="AD12" s="115" t="str">
        <f t="shared" si="7"/>
        <v>1</v>
      </c>
      <c r="AE12" s="115" t="str">
        <f t="shared" si="7"/>
        <v>2</v>
      </c>
      <c r="AF12" s="115" t="str">
        <f t="shared" si="7"/>
        <v>3</v>
      </c>
      <c r="AG12" s="115" t="str">
        <f t="shared" si="7"/>
        <v>4</v>
      </c>
      <c r="AH12" s="115" t="str">
        <f t="shared" si="7"/>
        <v>1</v>
      </c>
      <c r="AI12" s="115" t="str">
        <f t="shared" si="7"/>
        <v>2</v>
      </c>
      <c r="AJ12" s="115" t="str">
        <f t="shared" si="7"/>
        <v>3</v>
      </c>
      <c r="AK12" s="115" t="str">
        <f t="shared" si="7"/>
        <v>4</v>
      </c>
      <c r="AL12" s="115" t="str">
        <f t="shared" si="7"/>
        <v>1</v>
      </c>
      <c r="AM12" s="115" t="str">
        <f t="shared" si="7"/>
        <v>2</v>
      </c>
      <c r="AN12" s="115" t="str">
        <f t="shared" si="7"/>
        <v>3</v>
      </c>
      <c r="AO12" s="115" t="str">
        <f t="shared" si="7"/>
        <v>4</v>
      </c>
      <c r="AP12" s="115" t="str">
        <f t="shared" si="7"/>
        <v>1</v>
      </c>
      <c r="AQ12" s="115" t="str">
        <f t="shared" si="7"/>
        <v>2</v>
      </c>
      <c r="AR12" s="115" t="str">
        <f t="shared" si="7"/>
        <v>3</v>
      </c>
      <c r="AS12" s="115" t="str">
        <f t="shared" si="7"/>
        <v>4</v>
      </c>
      <c r="AT12" s="115" t="str">
        <f t="shared" si="7"/>
        <v>1</v>
      </c>
      <c r="AU12" s="115" t="str">
        <f t="shared" si="7"/>
        <v>2</v>
      </c>
      <c r="AV12" s="115" t="str">
        <f t="shared" si="7"/>
        <v>3</v>
      </c>
      <c r="AW12" s="115" t="str">
        <f t="shared" si="7"/>
        <v>4</v>
      </c>
      <c r="AX12" s="115" t="str">
        <f t="shared" si="7"/>
        <v>1</v>
      </c>
      <c r="AY12" s="115" t="str">
        <f t="shared" si="7"/>
        <v>2</v>
      </c>
      <c r="AZ12" s="115" t="str">
        <f t="shared" si="7"/>
        <v>3</v>
      </c>
      <c r="BA12" s="115" t="str">
        <f t="shared" si="7"/>
        <v>4</v>
      </c>
      <c r="BB12" s="115" t="str">
        <f t="shared" si="7"/>
        <v>1</v>
      </c>
      <c r="BC12" s="115" t="str">
        <f t="shared" si="7"/>
        <v>2</v>
      </c>
      <c r="BD12" s="115" t="str">
        <f t="shared" si="7"/>
        <v>3</v>
      </c>
      <c r="BE12" s="115" t="str">
        <f t="shared" si="7"/>
        <v>4</v>
      </c>
      <c r="BF12" s="115" t="str">
        <f t="shared" si="7"/>
        <v>1</v>
      </c>
      <c r="BG12" s="115" t="str">
        <f t="shared" si="7"/>
        <v>2</v>
      </c>
      <c r="BH12" s="115" t="str">
        <f t="shared" si="7"/>
        <v>3</v>
      </c>
      <c r="BI12" s="115" t="str">
        <f t="shared" si="7"/>
        <v>4</v>
      </c>
      <c r="BJ12" s="115" t="str">
        <f t="shared" si="7"/>
        <v>1</v>
      </c>
      <c r="BK12" s="115" t="str">
        <f t="shared" si="7"/>
        <v>2</v>
      </c>
      <c r="BL12" s="115" t="str">
        <f t="shared" si="7"/>
        <v>3</v>
      </c>
      <c r="BM12" s="115" t="str">
        <f t="shared" si="7"/>
        <v>4</v>
      </c>
      <c r="BN12" s="115" t="str">
        <f t="shared" si="7"/>
        <v>1</v>
      </c>
      <c r="BO12" s="115" t="str">
        <f t="shared" si="7"/>
        <v>2</v>
      </c>
      <c r="BP12" s="115" t="str">
        <f t="shared" si="7"/>
        <v>3</v>
      </c>
      <c r="BQ12" s="115" t="str">
        <f t="shared" si="7"/>
        <v>4</v>
      </c>
      <c r="BR12" s="115" t="str">
        <f t="shared" si="7"/>
        <v>1</v>
      </c>
    </row>
    <row r="13" spans="2:76" ht="15" customHeight="1">
      <c r="B13" s="72" t="str">
        <f>"Период займа "&amp;IF(ISNUMBER(SEARCH("РФРП",Программа)),"ФРП и РФРП","ФРП")</f>
        <v>Период займа ФРП</v>
      </c>
      <c r="C13" s="73"/>
      <c r="D13" s="74"/>
      <c r="E13" s="74"/>
      <c r="F13" s="74"/>
      <c r="G13" s="74"/>
      <c r="H13" s="74"/>
      <c r="I13" s="74"/>
      <c r="J13" s="73">
        <f>IF(AND(J7&gt;='Параметры займа'!$J$3,J8&lt;='Параметры займа'!$J$5),1,0)</f>
        <v>1</v>
      </c>
      <c r="K13" s="73">
        <f>IF(AND(K7&gt;='Параметры займа'!$J$3,K8&lt;='Параметры займа'!$J$5),1,0)</f>
        <v>1</v>
      </c>
      <c r="L13" s="73">
        <f>IF(AND(L7&gt;='Параметры займа'!$J$3,L8&lt;='Параметры займа'!$J$5),1,0)</f>
        <v>1</v>
      </c>
      <c r="M13" s="73">
        <f>IF(AND(M7&gt;='Параметры займа'!$J$3,M8&lt;='Параметры займа'!$J$5),1,0)</f>
        <v>1</v>
      </c>
      <c r="N13" s="73">
        <f>IF(AND(N7&gt;='Параметры займа'!$J$3,N8&lt;='Параметры займа'!$J$5),1,0)</f>
        <v>1</v>
      </c>
      <c r="O13" s="73">
        <f>IF(AND(O7&gt;='Параметры займа'!$J$3,O8&lt;='Параметры займа'!$J$5),1,0)</f>
        <v>1</v>
      </c>
      <c r="P13" s="73">
        <f>IF(AND(P7&gt;='Параметры займа'!$J$3,P8&lt;='Параметры займа'!$J$5),1,0)</f>
        <v>1</v>
      </c>
      <c r="Q13" s="73">
        <f>IF(AND(Q7&gt;='Параметры займа'!$J$3,Q8&lt;='Параметры займа'!$J$5),1,0)</f>
        <v>1</v>
      </c>
      <c r="R13" s="73">
        <f>IF(AND(R7&gt;='Параметры займа'!$J$3,R8&lt;='Параметры займа'!$J$5),1,0)</f>
        <v>1</v>
      </c>
      <c r="S13" s="73">
        <f>IF(AND(S7&gt;='Параметры займа'!$J$3,S8&lt;='Параметры займа'!$J$5),1,0)</f>
        <v>1</v>
      </c>
      <c r="T13" s="73">
        <f>IF(AND(T7&gt;='Параметры займа'!$J$3,T8&lt;='Параметры займа'!$J$5),1,0)</f>
        <v>1</v>
      </c>
      <c r="U13" s="73">
        <f>IF(AND(U7&gt;='Параметры займа'!$J$3,U8&lt;='Параметры займа'!$J$5),1,0)</f>
        <v>1</v>
      </c>
      <c r="V13" s="73">
        <f>IF(AND(V7&gt;='Параметры займа'!$J$3,V8&lt;='Параметры займа'!$J$5),1,0)</f>
        <v>1</v>
      </c>
      <c r="W13" s="73">
        <f>IF(AND(W7&gt;='Параметры займа'!$J$3,W8&lt;='Параметры займа'!$J$5),1,0)</f>
        <v>1</v>
      </c>
      <c r="X13" s="73">
        <f>IF(AND(X7&gt;='Параметры займа'!$J$3,X8&lt;='Параметры займа'!$J$5),1,0)</f>
        <v>1</v>
      </c>
      <c r="Y13" s="73">
        <f>IF(AND(Y7&gt;='Параметры займа'!$J$3,Y8&lt;='Параметры займа'!$J$5),1,0)</f>
        <v>1</v>
      </c>
      <c r="Z13" s="73">
        <f>IF(AND(Z7&gt;='Параметры займа'!$J$3,Z8&lt;='Параметры займа'!$J$5),1,0)</f>
        <v>1</v>
      </c>
      <c r="AA13" s="73">
        <f>IF(AND(AA7&gt;='Параметры займа'!$J$3,AA8&lt;='Параметры займа'!$J$5),1,0)</f>
        <v>1</v>
      </c>
      <c r="AB13" s="73">
        <f>IF(AND(AB7&gt;='Параметры займа'!$J$3,AB8&lt;='Параметры займа'!$J$5),1,0)</f>
        <v>1</v>
      </c>
      <c r="AC13" s="73">
        <f>IF(AND(AC7&gt;='Параметры займа'!$J$3,AC8&lt;='Параметры займа'!$J$5),1,0)</f>
        <v>1</v>
      </c>
      <c r="AD13" s="73">
        <f>IF(AND(AD7&gt;='Параметры займа'!$J$3,AD8&lt;='Параметры займа'!$J$5),1,0)</f>
        <v>1</v>
      </c>
      <c r="AE13" s="73">
        <f>IF(AND(AE7&gt;='Параметры займа'!$J$3,AE8&lt;='Параметры займа'!$J$5),1,0)</f>
        <v>0</v>
      </c>
      <c r="AF13" s="73">
        <f>IF(AND(AF7&gt;='Параметры займа'!$J$3,AF8&lt;='Параметры займа'!$J$5),1,0)</f>
        <v>0</v>
      </c>
      <c r="AG13" s="73">
        <f>IF(AND(AG7&gt;='Параметры займа'!$J$3,AG8&lt;='Параметры займа'!$J$5),1,0)</f>
        <v>0</v>
      </c>
      <c r="AH13" s="73">
        <f>IF(AND(AH7&gt;='Параметры займа'!$J$3,AH8&lt;='Параметры займа'!$J$5),1,0)</f>
        <v>0</v>
      </c>
      <c r="AI13" s="73">
        <f>IF(AND(AI7&gt;='Параметры займа'!$J$3,AI8&lt;='Параметры займа'!$J$5),1,0)</f>
        <v>0</v>
      </c>
      <c r="AJ13" s="73">
        <f>IF(AND(AJ7&gt;='Параметры займа'!$J$3,AJ8&lt;='Параметры займа'!$J$5),1,0)</f>
        <v>0</v>
      </c>
      <c r="AK13" s="73">
        <f>IF(AND(AK7&gt;='Параметры займа'!$J$3,AK8&lt;='Параметры займа'!$J$5),1,0)</f>
        <v>0</v>
      </c>
      <c r="AL13" s="73">
        <f>IF(AND(AL7&gt;='Параметры займа'!$J$3,AL8&lt;='Параметры займа'!$J$5),1,0)</f>
        <v>0</v>
      </c>
      <c r="AM13" s="73">
        <f>IF(AND(AM7&gt;='Параметры займа'!$J$3,AM8&lt;='Параметры займа'!$J$5),1,0)</f>
        <v>0</v>
      </c>
      <c r="AN13" s="73">
        <f>IF(AND(AN7&gt;='Параметры займа'!$J$3,AN8&lt;='Параметры займа'!$J$5),1,0)</f>
        <v>0</v>
      </c>
      <c r="AO13" s="73">
        <f>IF(AND(AO7&gt;='Параметры займа'!$J$3,AO8&lt;='Параметры займа'!$J$5),1,0)</f>
        <v>0</v>
      </c>
      <c r="AP13" s="73">
        <f>IF(AND(AP7&gt;='Параметры займа'!$J$3,AP8&lt;='Параметры займа'!$J$5),1,0)</f>
        <v>0</v>
      </c>
      <c r="AQ13" s="73">
        <f>IF(AND(AQ7&gt;='Параметры займа'!$J$3,AQ8&lt;='Параметры займа'!$J$5),1,0)</f>
        <v>0</v>
      </c>
      <c r="AR13" s="73">
        <f>IF(AND(AR7&gt;='Параметры займа'!$J$3,AR8&lt;='Параметры займа'!$J$5),1,0)</f>
        <v>0</v>
      </c>
      <c r="AS13" s="73">
        <f>IF(AND(AS7&gt;='Параметры займа'!$J$3,AS8&lt;='Параметры займа'!$J$5),1,0)</f>
        <v>0</v>
      </c>
      <c r="AT13" s="73">
        <f>IF(AND(AT7&gt;='Параметры займа'!$J$3,AT8&lt;='Параметры займа'!$J$5),1,0)</f>
        <v>0</v>
      </c>
      <c r="AU13" s="73">
        <f>IF(AND(AU7&gt;='Параметры займа'!$J$3,AU8&lt;='Параметры займа'!$J$5),1,0)</f>
        <v>0</v>
      </c>
      <c r="AV13" s="73">
        <f>IF(AND(AV7&gt;='Параметры займа'!$J$3,AV8&lt;='Параметры займа'!$J$5),1,0)</f>
        <v>0</v>
      </c>
      <c r="AW13" s="73">
        <f>IF(AND(AW7&gt;='Параметры займа'!$J$3,AW8&lt;='Параметры займа'!$J$5),1,0)</f>
        <v>0</v>
      </c>
      <c r="AX13" s="73">
        <f>IF(AND(AX7&gt;='Параметры займа'!$J$3,AX8&lt;='Параметры займа'!$J$5),1,0)</f>
        <v>0</v>
      </c>
      <c r="AY13" s="73">
        <f>IF(AND(AY7&gt;='Параметры займа'!$J$3,AY8&lt;='Параметры займа'!$J$5),1,0)</f>
        <v>0</v>
      </c>
      <c r="AZ13" s="73">
        <f>IF(AND(AZ7&gt;='Параметры займа'!$J$3,AZ8&lt;='Параметры займа'!$J$5),1,0)</f>
        <v>0</v>
      </c>
      <c r="BA13" s="73">
        <f>IF(AND(BA7&gt;='Параметры займа'!$J$3,BA8&lt;='Параметры займа'!$J$5),1,0)</f>
        <v>0</v>
      </c>
      <c r="BB13" s="73">
        <f>IF(AND(BB7&gt;='Параметры займа'!$J$3,BB8&lt;='Параметры займа'!$J$5),1,0)</f>
        <v>0</v>
      </c>
      <c r="BC13" s="73">
        <f>IF(AND(BC7&gt;='Параметры займа'!$J$3,BC8&lt;='Параметры займа'!$J$5),1,0)</f>
        <v>0</v>
      </c>
      <c r="BD13" s="73">
        <f>IF(AND(BD7&gt;='Параметры займа'!$J$3,BD8&lt;='Параметры займа'!$J$5),1,0)</f>
        <v>0</v>
      </c>
      <c r="BE13" s="73">
        <f>IF(AND(BE7&gt;='Параметры займа'!$J$3,BE8&lt;='Параметры займа'!$J$5),1,0)</f>
        <v>0</v>
      </c>
      <c r="BF13" s="73">
        <f>IF(AND(BF7&gt;='Параметры займа'!$J$3,BF8&lt;='Параметры займа'!$J$5),1,0)</f>
        <v>0</v>
      </c>
      <c r="BG13" s="73">
        <f>IF(AND(BG7&gt;='Параметры займа'!$J$3,BG8&lt;='Параметры займа'!$J$5),1,0)</f>
        <v>0</v>
      </c>
      <c r="BH13" s="73">
        <f>IF(AND(BH7&gt;='Параметры займа'!$J$3,BH8&lt;='Параметры займа'!$J$5),1,0)</f>
        <v>0</v>
      </c>
      <c r="BI13" s="73">
        <f>IF(AND(BI7&gt;='Параметры займа'!$J$3,BI8&lt;='Параметры займа'!$J$5),1,0)</f>
        <v>0</v>
      </c>
      <c r="BJ13" s="73">
        <f>IF(AND(BJ7&gt;='Параметры займа'!$J$3,BJ8&lt;='Параметры займа'!$J$5),1,0)</f>
        <v>0</v>
      </c>
      <c r="BK13" s="73">
        <f>IF(AND(BK7&gt;='Параметры займа'!$J$3,BK8&lt;='Параметры займа'!$J$5),1,0)</f>
        <v>0</v>
      </c>
      <c r="BL13" s="73">
        <f>IF(AND(BL7&gt;='Параметры займа'!$J$3,BL8&lt;='Параметры займа'!$J$5),1,0)</f>
        <v>0</v>
      </c>
      <c r="BM13" s="73">
        <f>IF(AND(BM7&gt;='Параметры займа'!$J$3,BM8&lt;='Параметры займа'!$J$5),1,0)</f>
        <v>0</v>
      </c>
      <c r="BN13" s="73">
        <f>IF(AND(BN7&gt;='Параметры займа'!$J$3,BN8&lt;='Параметры займа'!$J$5),1,0)</f>
        <v>0</v>
      </c>
      <c r="BO13" s="73">
        <f>IF(AND(BO7&gt;='Параметры займа'!$J$3,BO8&lt;='Параметры займа'!$J$5),1,0)</f>
        <v>0</v>
      </c>
      <c r="BP13" s="73">
        <f>IF(AND(BP7&gt;='Параметры займа'!$J$3,BP8&lt;='Параметры займа'!$J$5),1,0)</f>
        <v>0</v>
      </c>
      <c r="BQ13" s="73">
        <f>IF(AND(BQ7&gt;='Параметры займа'!$J$3,BQ8&lt;='Параметры займа'!$J$5),1,0)</f>
        <v>0</v>
      </c>
      <c r="BR13" s="73">
        <f>IF(AND(BR7&gt;='Параметры займа'!$J$3,BR8&lt;='Параметры займа'!$J$5),1,0)</f>
        <v>0</v>
      </c>
    </row>
    <row r="14" spans="2:76" ht="15" customHeight="1">
      <c r="B14" s="99"/>
      <c r="C14" s="104"/>
      <c r="D14" s="92"/>
      <c r="E14" s="92"/>
      <c r="F14" s="92"/>
      <c r="G14" s="92"/>
      <c r="H14" s="92"/>
      <c r="I14" s="92"/>
      <c r="J14" s="104"/>
      <c r="K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</row>
    <row r="15" spans="2:76" ht="15" customHeight="1">
      <c r="B15" s="57" t="s">
        <v>127</v>
      </c>
      <c r="C15" s="104"/>
      <c r="D15" s="233" t="s">
        <v>131</v>
      </c>
      <c r="E15" s="234"/>
      <c r="F15" s="234"/>
      <c r="G15" s="234"/>
      <c r="H15" s="234"/>
      <c r="I15" s="234"/>
      <c r="J15" s="234"/>
      <c r="L15" s="235" t="s">
        <v>218</v>
      </c>
      <c r="M15" s="236"/>
      <c r="N15" s="57">
        <v>1</v>
      </c>
      <c r="O15" s="57">
        <v>2</v>
      </c>
      <c r="P15" s="57">
        <v>3</v>
      </c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</row>
    <row r="16" spans="2:76" ht="30" customHeight="1">
      <c r="B16" s="43" t="s">
        <v>239</v>
      </c>
      <c r="D16" s="57" t="s">
        <v>132</v>
      </c>
      <c r="E16" s="57" t="s">
        <v>133</v>
      </c>
      <c r="F16" s="57" t="s">
        <v>136</v>
      </c>
      <c r="G16" s="57" t="s">
        <v>137</v>
      </c>
      <c r="H16" s="57" t="s">
        <v>134</v>
      </c>
      <c r="I16" s="57" t="s">
        <v>135</v>
      </c>
      <c r="J16" s="57" t="s">
        <v>138</v>
      </c>
      <c r="L16" s="237"/>
      <c r="M16" s="237"/>
      <c r="N16" s="41">
        <f>EDATE('Параметры займа'!$J$3,(ПДДС!N15-4)*Месяцев_в_квартале)</f>
        <v>45017</v>
      </c>
      <c r="O16" s="41">
        <f>EDATE('Параметры займа'!$J$3,(ПДДС!O15-4)*Месяцев_в_квартале)</f>
        <v>45108</v>
      </c>
      <c r="P16" s="41">
        <f>EDATE('Параметры займа'!$J$3,(ПДДС!P15-4)*Месяцев_в_квартале)</f>
        <v>45200</v>
      </c>
    </row>
    <row r="17" spans="2:16" ht="34.5" customHeight="1">
      <c r="B17" s="43" t="s">
        <v>240</v>
      </c>
      <c r="D17" s="19"/>
      <c r="E17" s="19"/>
      <c r="F17" s="43"/>
      <c r="G17" s="43"/>
      <c r="H17" s="43"/>
      <c r="I17" s="100"/>
      <c r="J17" s="43"/>
      <c r="L17" s="238"/>
      <c r="M17" s="238"/>
      <c r="N17" s="41">
        <f>EOMONTH(N16,Месяцев_в_квартале-1)</f>
        <v>45107</v>
      </c>
      <c r="O17" s="41">
        <f>EOMONTH(O16,Месяцев_в_квартале-1)</f>
        <v>45199</v>
      </c>
      <c r="P17" s="41">
        <f>EOMONTH(P16,Месяцев_в_квартале-1)</f>
        <v>45291</v>
      </c>
    </row>
    <row r="18" spans="2:16" ht="30" customHeight="1">
      <c r="B18" s="43" t="s">
        <v>241</v>
      </c>
      <c r="D18" s="19"/>
      <c r="E18" s="19"/>
      <c r="F18" s="43"/>
      <c r="G18" s="43"/>
      <c r="H18" s="43"/>
      <c r="I18" s="100"/>
      <c r="J18" s="43"/>
      <c r="L18" s="145" t="s">
        <v>205</v>
      </c>
      <c r="M18" s="73" t="s">
        <v>3</v>
      </c>
      <c r="N18" s="43"/>
      <c r="O18" s="43"/>
      <c r="P18" s="43"/>
    </row>
    <row r="19" spans="2:16" ht="30.75" customHeight="1">
      <c r="B19" s="43" t="s">
        <v>242</v>
      </c>
      <c r="D19" s="19"/>
      <c r="E19" s="19"/>
      <c r="F19" s="43"/>
      <c r="G19" s="43"/>
      <c r="H19" s="43"/>
      <c r="I19" s="100"/>
      <c r="J19" s="43"/>
      <c r="L19" s="145" t="s">
        <v>206</v>
      </c>
      <c r="M19" s="73" t="s">
        <v>3</v>
      </c>
      <c r="N19" s="43"/>
      <c r="O19" s="43"/>
      <c r="P19" s="43"/>
    </row>
    <row r="20" spans="2:16" ht="15" customHeight="1">
      <c r="B20" s="43" t="s">
        <v>243</v>
      </c>
      <c r="D20" s="19"/>
      <c r="E20" s="19"/>
      <c r="F20" s="43"/>
      <c r="G20" s="43"/>
      <c r="H20" s="43"/>
      <c r="I20" s="100"/>
      <c r="J20" s="43"/>
      <c r="L20" s="145" t="s">
        <v>207</v>
      </c>
      <c r="M20" s="73" t="s">
        <v>3</v>
      </c>
      <c r="N20" s="43"/>
      <c r="O20" s="43"/>
      <c r="P20" s="43"/>
    </row>
    <row r="21" spans="2:16" ht="15" customHeight="1">
      <c r="B21" s="43" t="s">
        <v>244</v>
      </c>
      <c r="D21" s="19"/>
      <c r="E21" s="19"/>
      <c r="F21" s="43"/>
      <c r="G21" s="43"/>
      <c r="H21" s="43"/>
      <c r="I21" s="100"/>
      <c r="J21" s="43"/>
      <c r="L21" s="145" t="s">
        <v>208</v>
      </c>
      <c r="M21" s="73" t="s">
        <v>3</v>
      </c>
      <c r="N21" s="43"/>
      <c r="O21" s="43"/>
      <c r="P21" s="43"/>
    </row>
    <row r="22" spans="2:16" ht="15" customHeight="1">
      <c r="B22" s="43" t="s">
        <v>245</v>
      </c>
      <c r="D22" s="19"/>
      <c r="E22" s="19"/>
      <c r="F22" s="43"/>
      <c r="G22" s="43"/>
      <c r="H22" s="43"/>
      <c r="I22" s="100"/>
      <c r="J22" s="43"/>
      <c r="L22" s="145" t="s">
        <v>186</v>
      </c>
      <c r="M22" s="73" t="s">
        <v>3</v>
      </c>
      <c r="N22" s="43"/>
      <c r="O22" s="43"/>
      <c r="P22" s="43"/>
    </row>
    <row r="23" spans="2:16" ht="15" customHeight="1">
      <c r="B23" s="43" t="s">
        <v>246</v>
      </c>
      <c r="D23" s="19"/>
      <c r="E23" s="19"/>
      <c r="F23" s="43"/>
      <c r="G23" s="43"/>
      <c r="H23" s="43"/>
      <c r="I23" s="100"/>
      <c r="J23" s="43"/>
      <c r="L23" s="77" t="s">
        <v>204</v>
      </c>
      <c r="M23" s="78" t="s">
        <v>3</v>
      </c>
      <c r="N23" s="80">
        <f>SUM(N18:N22)</f>
        <v>0</v>
      </c>
      <c r="O23" s="80">
        <f>SUM(O18:O22)</f>
        <v>0</v>
      </c>
      <c r="P23" s="80">
        <f>SUM(P18:P22)</f>
        <v>0</v>
      </c>
    </row>
    <row r="24" spans="2:16" ht="15" customHeight="1">
      <c r="B24" s="43" t="s">
        <v>247</v>
      </c>
      <c r="D24" s="19"/>
      <c r="E24" s="19"/>
      <c r="F24" s="43"/>
      <c r="G24" s="43"/>
      <c r="H24" s="43"/>
      <c r="I24" s="100"/>
      <c r="J24" s="43"/>
    </row>
    <row r="25" spans="2:16" ht="15" customHeight="1">
      <c r="B25" s="43" t="s">
        <v>248</v>
      </c>
      <c r="D25" s="19"/>
      <c r="E25" s="19"/>
      <c r="F25" s="43"/>
      <c r="G25" s="43"/>
      <c r="H25" s="43"/>
      <c r="I25" s="100"/>
      <c r="J25" s="43"/>
    </row>
    <row r="26" spans="2:16" ht="27.75" customHeight="1">
      <c r="B26" s="43" t="s">
        <v>249</v>
      </c>
      <c r="D26" s="19"/>
      <c r="E26" s="19"/>
      <c r="F26" s="43"/>
      <c r="G26" s="43"/>
      <c r="H26" s="43"/>
      <c r="I26" s="100"/>
      <c r="J26" s="43"/>
      <c r="L26" s="145" t="s">
        <v>210</v>
      </c>
      <c r="M26" s="73" t="s">
        <v>3</v>
      </c>
      <c r="N26" s="43"/>
      <c r="O26" s="43"/>
      <c r="P26" s="43"/>
    </row>
    <row r="27" spans="2:16" ht="27.75" customHeight="1">
      <c r="B27" s="43" t="s">
        <v>250</v>
      </c>
      <c r="D27" s="19"/>
      <c r="E27" s="19"/>
      <c r="F27" s="43"/>
      <c r="G27" s="43"/>
      <c r="H27" s="43"/>
      <c r="I27" s="100"/>
      <c r="J27" s="43"/>
      <c r="L27" s="145" t="s">
        <v>211</v>
      </c>
      <c r="M27" s="73" t="s">
        <v>3</v>
      </c>
      <c r="N27" s="43"/>
      <c r="O27" s="43"/>
      <c r="P27" s="43"/>
    </row>
    <row r="28" spans="2:16" ht="15" customHeight="1">
      <c r="B28" s="43" t="s">
        <v>251</v>
      </c>
      <c r="D28" s="19"/>
      <c r="E28" s="19"/>
      <c r="F28" s="43"/>
      <c r="G28" s="43"/>
      <c r="H28" s="43"/>
      <c r="I28" s="100"/>
      <c r="J28" s="43"/>
      <c r="L28" t="s">
        <v>4</v>
      </c>
      <c r="M28" s="73" t="s">
        <v>3</v>
      </c>
      <c r="N28" s="80">
        <f>SUM(N26:N27)</f>
        <v>0</v>
      </c>
      <c r="O28" s="80">
        <f>SUM(O26:O27)</f>
        <v>0</v>
      </c>
      <c r="P28" s="80">
        <f>SUM(P26:P27)</f>
        <v>0</v>
      </c>
    </row>
    <row r="29" spans="2:16" ht="15" customHeight="1">
      <c r="B29" s="43" t="s">
        <v>252</v>
      </c>
      <c r="D29" s="19"/>
      <c r="E29" s="19"/>
      <c r="F29" s="43"/>
      <c r="G29" s="43"/>
      <c r="H29" s="43"/>
      <c r="I29" s="100"/>
      <c r="J29" s="43"/>
    </row>
    <row r="30" spans="2:16" ht="15" customHeight="1">
      <c r="B30" s="43" t="s">
        <v>253</v>
      </c>
      <c r="D30" s="19"/>
      <c r="E30" s="19"/>
      <c r="F30" s="43"/>
      <c r="G30" s="43"/>
      <c r="H30" s="43"/>
      <c r="I30" s="100"/>
      <c r="J30" s="43"/>
    </row>
    <row r="31" spans="2:16" ht="15" customHeight="1">
      <c r="B31" s="43" t="s">
        <v>254</v>
      </c>
      <c r="D31" s="19"/>
      <c r="E31" s="19"/>
      <c r="F31" s="43"/>
      <c r="G31" s="43"/>
      <c r="H31" s="43"/>
      <c r="I31" s="100"/>
      <c r="J31" s="43"/>
    </row>
    <row r="32" spans="2:16" ht="15" customHeight="1">
      <c r="B32" s="43" t="s">
        <v>255</v>
      </c>
      <c r="D32" s="19"/>
      <c r="E32" s="19"/>
      <c r="F32" s="43"/>
      <c r="G32" s="43"/>
      <c r="H32" s="43"/>
      <c r="I32" s="100"/>
      <c r="J32" s="43"/>
    </row>
    <row r="33" spans="2:76" ht="15" customHeight="1">
      <c r="B33" s="43" t="s">
        <v>256</v>
      </c>
      <c r="D33" s="19"/>
      <c r="E33" s="19"/>
      <c r="F33" s="43"/>
      <c r="G33" s="43"/>
      <c r="H33" s="43"/>
      <c r="I33" s="100"/>
      <c r="J33" s="43"/>
    </row>
    <row r="34" spans="2:76" ht="15" customHeight="1">
      <c r="B34" s="43" t="s">
        <v>257</v>
      </c>
      <c r="D34" s="19"/>
      <c r="E34" s="19"/>
      <c r="F34" s="43"/>
      <c r="G34" s="43"/>
      <c r="H34" s="43"/>
      <c r="I34" s="100"/>
      <c r="J34" s="43"/>
    </row>
    <row r="35" spans="2:76" ht="15" customHeight="1">
      <c r="B35" s="43" t="s">
        <v>258</v>
      </c>
      <c r="D35" s="19"/>
      <c r="E35" s="19"/>
      <c r="F35" s="43"/>
      <c r="G35" s="43"/>
      <c r="H35" s="43"/>
      <c r="I35" s="100"/>
      <c r="J35" s="43"/>
    </row>
    <row r="36" spans="2:76" ht="31.5" hidden="1">
      <c r="B36" s="7" t="s">
        <v>62</v>
      </c>
      <c r="D36" s="7"/>
      <c r="E36" s="7"/>
      <c r="F36" s="7"/>
      <c r="G36" s="7"/>
      <c r="H36" s="7"/>
      <c r="I36" s="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</row>
    <row r="37" spans="2:76" ht="21" hidden="1">
      <c r="B37" s="21" t="s">
        <v>34</v>
      </c>
      <c r="D37" s="21"/>
      <c r="E37" s="21"/>
      <c r="F37" s="21"/>
      <c r="G37" s="21"/>
      <c r="H37" s="21"/>
      <c r="I37" s="2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2:76" ht="15" hidden="1" customHeight="1">
      <c r="B38" s="72" t="s">
        <v>35</v>
      </c>
      <c r="C38" s="73" t="e">
        <f>Единица_измерения</f>
        <v>#NAME?</v>
      </c>
      <c r="D38" s="83" t="e">
        <f>SUM(J38:BR38)</f>
        <v>#REF!</v>
      </c>
      <c r="E38" s="83"/>
      <c r="F38" s="83"/>
      <c r="G38" s="83"/>
      <c r="H38" s="83"/>
      <c r="I38" s="83"/>
      <c r="J38" s="74" t="e">
        <f>#REF!*IF($P$3&lt;J8,0,1)</f>
        <v>#REF!</v>
      </c>
      <c r="K38" s="74" t="e">
        <f>#REF!*IF($P$3&lt;K8,0,1)</f>
        <v>#REF!</v>
      </c>
      <c r="L38" s="74" t="e">
        <f>#REF!*IF($P$3&lt;L8,0,1)</f>
        <v>#REF!</v>
      </c>
      <c r="M38" s="74" t="e">
        <f>#REF!*IF($P$3&lt;M8,0,1)</f>
        <v>#REF!</v>
      </c>
      <c r="N38" s="74" t="e">
        <f>#REF!*IF($P$3&lt;N8,0,1)</f>
        <v>#REF!</v>
      </c>
      <c r="O38" s="74" t="e">
        <f>#REF!*IF($P$3&lt;O8,0,1)</f>
        <v>#REF!</v>
      </c>
      <c r="P38" s="74" t="e">
        <f>#REF!*IF($P$3&lt;P8,0,1)</f>
        <v>#REF!</v>
      </c>
      <c r="Q38" s="74" t="e">
        <f>#REF!*IF($P$3&lt;Q8,0,1)</f>
        <v>#REF!</v>
      </c>
      <c r="R38" s="74" t="e">
        <f>#REF!*IF($P$3&lt;R8,0,1)</f>
        <v>#REF!</v>
      </c>
      <c r="S38" s="74" t="e">
        <f>#REF!*IF($P$3&lt;S8,0,1)</f>
        <v>#REF!</v>
      </c>
      <c r="T38" s="74" t="e">
        <f>#REF!*IF($P$3&lt;T8,0,1)</f>
        <v>#REF!</v>
      </c>
      <c r="U38" s="74" t="e">
        <f>#REF!*IF($P$3&lt;U8,0,1)</f>
        <v>#REF!</v>
      </c>
      <c r="V38" s="74" t="e">
        <f>#REF!*IF($P$3&lt;V8,0,1)</f>
        <v>#REF!</v>
      </c>
      <c r="W38" s="74" t="e">
        <f>#REF!*IF($P$3&lt;W8,0,1)</f>
        <v>#REF!</v>
      </c>
      <c r="X38" s="74" t="e">
        <f>#REF!*IF($P$3&lt;X8,0,1)</f>
        <v>#REF!</v>
      </c>
      <c r="Y38" s="74" t="e">
        <f>#REF!*IF($P$3&lt;Y8,0,1)</f>
        <v>#REF!</v>
      </c>
      <c r="Z38" s="74" t="e">
        <f>#REF!*IF($P$3&lt;Z8,0,1)</f>
        <v>#REF!</v>
      </c>
      <c r="AA38" s="74" t="e">
        <f>#REF!*IF($P$3&lt;AA8,0,1)</f>
        <v>#REF!</v>
      </c>
      <c r="AB38" s="74" t="e">
        <f>#REF!*IF($P$3&lt;AB8,0,1)</f>
        <v>#REF!</v>
      </c>
      <c r="AC38" s="74" t="e">
        <f>#REF!*IF($P$3&lt;AC8,0,1)</f>
        <v>#REF!</v>
      </c>
      <c r="AD38" s="74" t="e">
        <f>#REF!*IF($P$3&lt;AD8,0,1)</f>
        <v>#REF!</v>
      </c>
      <c r="AE38" s="74" t="e">
        <f>#REF!*IF($P$3&lt;AE8,0,1)</f>
        <v>#REF!</v>
      </c>
      <c r="AF38" s="74" t="e">
        <f>#REF!*IF($P$3&lt;AF8,0,1)</f>
        <v>#REF!</v>
      </c>
      <c r="AG38" s="74" t="e">
        <f>#REF!*IF($P$3&lt;AG8,0,1)</f>
        <v>#REF!</v>
      </c>
      <c r="AH38" s="74" t="e">
        <f>#REF!*IF($P$3&lt;AH8,0,1)</f>
        <v>#REF!</v>
      </c>
      <c r="AI38" s="74" t="e">
        <f>#REF!*IF($P$3&lt;AI8,0,1)</f>
        <v>#REF!</v>
      </c>
      <c r="AJ38" s="74" t="e">
        <f>#REF!*IF($P$3&lt;AJ8,0,1)</f>
        <v>#REF!</v>
      </c>
      <c r="AK38" s="74" t="e">
        <f>#REF!*IF($P$3&lt;AK8,0,1)</f>
        <v>#REF!</v>
      </c>
      <c r="AL38" s="74" t="e">
        <f>#REF!*IF($P$3&lt;AL8,0,1)</f>
        <v>#REF!</v>
      </c>
      <c r="AM38" s="74" t="e">
        <f>#REF!*IF($P$3&lt;AM8,0,1)</f>
        <v>#REF!</v>
      </c>
      <c r="AN38" s="74" t="e">
        <f>#REF!*IF($P$3&lt;AN8,0,1)</f>
        <v>#REF!</v>
      </c>
      <c r="AO38" s="74" t="e">
        <f>#REF!*IF($P$3&lt;AO8,0,1)</f>
        <v>#REF!</v>
      </c>
      <c r="AP38" s="74" t="e">
        <f>#REF!*IF($P$3&lt;AP8,0,1)</f>
        <v>#REF!</v>
      </c>
      <c r="AQ38" s="74" t="e">
        <f>#REF!*IF($P$3&lt;AQ8,0,1)</f>
        <v>#REF!</v>
      </c>
      <c r="AR38" s="74" t="e">
        <f>#REF!*IF($P$3&lt;AR8,0,1)</f>
        <v>#REF!</v>
      </c>
      <c r="AS38" s="74" t="e">
        <f>#REF!*IF($P$3&lt;AS8,0,1)</f>
        <v>#REF!</v>
      </c>
      <c r="AT38" s="74" t="e">
        <f>#REF!*IF($P$3&lt;AT8,0,1)</f>
        <v>#REF!</v>
      </c>
      <c r="AU38" s="74" t="e">
        <f>#REF!*IF($P$3&lt;AU8,0,1)</f>
        <v>#REF!</v>
      </c>
      <c r="AV38" s="74" t="e">
        <f>#REF!*IF($P$3&lt;AV8,0,1)</f>
        <v>#REF!</v>
      </c>
      <c r="AW38" s="74" t="e">
        <f>#REF!*IF($P$3&lt;AW8,0,1)</f>
        <v>#REF!</v>
      </c>
      <c r="AX38" s="74" t="e">
        <f>#REF!*IF($P$3&lt;AX8,0,1)</f>
        <v>#REF!</v>
      </c>
      <c r="AY38" s="74" t="e">
        <f>#REF!*IF($P$3&lt;AY8,0,1)</f>
        <v>#REF!</v>
      </c>
      <c r="AZ38" s="74" t="e">
        <f>#REF!*IF($P$3&lt;AZ8,0,1)</f>
        <v>#REF!</v>
      </c>
      <c r="BA38" s="74" t="e">
        <f>#REF!*IF($P$3&lt;BA8,0,1)</f>
        <v>#REF!</v>
      </c>
      <c r="BB38" s="74" t="e">
        <f>#REF!*IF($P$3&lt;BB8,0,1)</f>
        <v>#REF!</v>
      </c>
      <c r="BC38" s="74" t="e">
        <f>#REF!*IF($P$3&lt;BC8,0,1)</f>
        <v>#REF!</v>
      </c>
      <c r="BD38" s="74" t="e">
        <f>#REF!*IF($P$3&lt;BD8,0,1)</f>
        <v>#REF!</v>
      </c>
      <c r="BE38" s="74" t="e">
        <f>#REF!*IF($P$3&lt;BE8,0,1)</f>
        <v>#REF!</v>
      </c>
      <c r="BF38" s="74" t="e">
        <f>#REF!*IF($P$3&lt;BF8,0,1)</f>
        <v>#REF!</v>
      </c>
      <c r="BG38" s="74" t="e">
        <f>#REF!*IF($P$3&lt;BG8,0,1)</f>
        <v>#REF!</v>
      </c>
      <c r="BH38" s="74" t="e">
        <f>#REF!*IF($P$3&lt;BH8,0,1)</f>
        <v>#REF!</v>
      </c>
      <c r="BI38" s="74" t="e">
        <f>#REF!*IF($P$3&lt;BI8,0,1)</f>
        <v>#REF!</v>
      </c>
      <c r="BJ38" s="74" t="e">
        <f>#REF!*IF($P$3&lt;BJ8,0,1)</f>
        <v>#REF!</v>
      </c>
      <c r="BK38" s="74" t="e">
        <f>#REF!*IF($P$3&lt;BK8,0,1)</f>
        <v>#REF!</v>
      </c>
      <c r="BL38" s="74" t="e">
        <f>#REF!*IF($P$3&lt;BL8,0,1)</f>
        <v>#REF!</v>
      </c>
      <c r="BM38" s="74" t="e">
        <f>#REF!*IF($P$3&lt;BM8,0,1)</f>
        <v>#REF!</v>
      </c>
      <c r="BN38" s="74" t="e">
        <f>#REF!*IF($P$3&lt;BN8,0,1)</f>
        <v>#REF!</v>
      </c>
      <c r="BO38" s="74" t="e">
        <f>#REF!*IF($P$3&lt;BO8,0,1)</f>
        <v>#REF!</v>
      </c>
      <c r="BP38" s="74" t="e">
        <f>#REF!*IF($P$3&lt;BP8,0,1)</f>
        <v>#REF!</v>
      </c>
      <c r="BQ38" s="74" t="e">
        <f>#REF!*IF($P$3&lt;BQ8,0,1)</f>
        <v>#REF!</v>
      </c>
      <c r="BR38" s="74" t="e">
        <f>#REF!*IF($P$3&lt;BR8,0,1)</f>
        <v>#REF!</v>
      </c>
    </row>
    <row r="39" spans="2:76" ht="15" hidden="1" customHeight="1">
      <c r="B39" s="75" t="s">
        <v>40</v>
      </c>
      <c r="C39" s="73" t="e">
        <f>Единица_измерения</f>
        <v>#NAME?</v>
      </c>
      <c r="D39" s="83" t="e">
        <f t="shared" ref="D39:D50" si="8">SUM(J39:BR39)</f>
        <v>#REF!</v>
      </c>
      <c r="E39" s="83"/>
      <c r="F39" s="83"/>
      <c r="G39" s="83"/>
      <c r="H39" s="83"/>
      <c r="I39" s="83"/>
      <c r="J39" s="74" t="e">
        <f>-#REF!*IF($P$3&lt;J8,0,1)</f>
        <v>#REF!</v>
      </c>
      <c r="K39" s="74" t="e">
        <f>-#REF!*IF($P$3&lt;K8,0,1)</f>
        <v>#REF!</v>
      </c>
      <c r="L39" s="74" t="e">
        <f>-#REF!*IF($P$3&lt;L8,0,1)</f>
        <v>#REF!</v>
      </c>
      <c r="M39" s="74" t="e">
        <f>-#REF!*IF($P$3&lt;M8,0,1)</f>
        <v>#REF!</v>
      </c>
      <c r="N39" s="74" t="e">
        <f>-#REF!*IF($P$3&lt;N8,0,1)</f>
        <v>#REF!</v>
      </c>
      <c r="O39" s="74" t="e">
        <f>-#REF!*IF($P$3&lt;O8,0,1)</f>
        <v>#REF!</v>
      </c>
      <c r="P39" s="74" t="e">
        <f>-#REF!*IF($P$3&lt;P8,0,1)</f>
        <v>#REF!</v>
      </c>
      <c r="Q39" s="74" t="e">
        <f>-#REF!*IF($P$3&lt;Q8,0,1)</f>
        <v>#REF!</v>
      </c>
      <c r="R39" s="74" t="e">
        <f>-#REF!*IF($P$3&lt;R8,0,1)</f>
        <v>#REF!</v>
      </c>
      <c r="S39" s="74" t="e">
        <f>-#REF!*IF($P$3&lt;S8,0,1)</f>
        <v>#REF!</v>
      </c>
      <c r="T39" s="74" t="e">
        <f>-#REF!*IF($P$3&lt;T8,0,1)</f>
        <v>#REF!</v>
      </c>
      <c r="U39" s="74" t="e">
        <f>-#REF!*IF($P$3&lt;U8,0,1)</f>
        <v>#REF!</v>
      </c>
      <c r="V39" s="74" t="e">
        <f>-#REF!*IF($P$3&lt;V8,0,1)</f>
        <v>#REF!</v>
      </c>
      <c r="W39" s="74" t="e">
        <f>-#REF!*IF($P$3&lt;W8,0,1)</f>
        <v>#REF!</v>
      </c>
      <c r="X39" s="74" t="e">
        <f>-#REF!*IF($P$3&lt;X8,0,1)</f>
        <v>#REF!</v>
      </c>
      <c r="Y39" s="74" t="e">
        <f>-#REF!*IF($P$3&lt;Y8,0,1)</f>
        <v>#REF!</v>
      </c>
      <c r="Z39" s="74" t="e">
        <f>-#REF!*IF($P$3&lt;Z8,0,1)</f>
        <v>#REF!</v>
      </c>
      <c r="AA39" s="74" t="e">
        <f>-#REF!*IF($P$3&lt;AA8,0,1)</f>
        <v>#REF!</v>
      </c>
      <c r="AB39" s="74" t="e">
        <f>-#REF!*IF($P$3&lt;AB8,0,1)</f>
        <v>#REF!</v>
      </c>
      <c r="AC39" s="74" t="e">
        <f>-#REF!*IF($P$3&lt;AC8,0,1)</f>
        <v>#REF!</v>
      </c>
      <c r="AD39" s="74" t="e">
        <f>-#REF!*IF($P$3&lt;AD8,0,1)</f>
        <v>#REF!</v>
      </c>
      <c r="AE39" s="74" t="e">
        <f>-#REF!*IF($P$3&lt;AE8,0,1)</f>
        <v>#REF!</v>
      </c>
      <c r="AF39" s="74" t="e">
        <f>-#REF!*IF($P$3&lt;AF8,0,1)</f>
        <v>#REF!</v>
      </c>
      <c r="AG39" s="74" t="e">
        <f>-#REF!*IF($P$3&lt;AG8,0,1)</f>
        <v>#REF!</v>
      </c>
      <c r="AH39" s="74" t="e">
        <f>-#REF!*IF($P$3&lt;AH8,0,1)</f>
        <v>#REF!</v>
      </c>
      <c r="AI39" s="74" t="e">
        <f>-#REF!*IF($P$3&lt;AI8,0,1)</f>
        <v>#REF!</v>
      </c>
      <c r="AJ39" s="74" t="e">
        <f>-#REF!*IF($P$3&lt;AJ8,0,1)</f>
        <v>#REF!</v>
      </c>
      <c r="AK39" s="74" t="e">
        <f>-#REF!*IF($P$3&lt;AK8,0,1)</f>
        <v>#REF!</v>
      </c>
      <c r="AL39" s="74" t="e">
        <f>-#REF!*IF($P$3&lt;AL8,0,1)</f>
        <v>#REF!</v>
      </c>
      <c r="AM39" s="74" t="e">
        <f>-#REF!*IF($P$3&lt;AM8,0,1)</f>
        <v>#REF!</v>
      </c>
      <c r="AN39" s="74" t="e">
        <f>-#REF!*IF($P$3&lt;AN8,0,1)</f>
        <v>#REF!</v>
      </c>
      <c r="AO39" s="74" t="e">
        <f>-#REF!*IF($P$3&lt;AO8,0,1)</f>
        <v>#REF!</v>
      </c>
      <c r="AP39" s="74" t="e">
        <f>-#REF!*IF($P$3&lt;AP8,0,1)</f>
        <v>#REF!</v>
      </c>
      <c r="AQ39" s="74" t="e">
        <f>-#REF!*IF($P$3&lt;AQ8,0,1)</f>
        <v>#REF!</v>
      </c>
      <c r="AR39" s="74" t="e">
        <f>-#REF!*IF($P$3&lt;AR8,0,1)</f>
        <v>#REF!</v>
      </c>
      <c r="AS39" s="74" t="e">
        <f>-#REF!*IF($P$3&lt;AS8,0,1)</f>
        <v>#REF!</v>
      </c>
      <c r="AT39" s="74" t="e">
        <f>-#REF!*IF($P$3&lt;AT8,0,1)</f>
        <v>#REF!</v>
      </c>
      <c r="AU39" s="74" t="e">
        <f>-#REF!*IF($P$3&lt;AU8,0,1)</f>
        <v>#REF!</v>
      </c>
      <c r="AV39" s="74" t="e">
        <f>-#REF!*IF($P$3&lt;AV8,0,1)</f>
        <v>#REF!</v>
      </c>
      <c r="AW39" s="74" t="e">
        <f>-#REF!*IF($P$3&lt;AW8,0,1)</f>
        <v>#REF!</v>
      </c>
      <c r="AX39" s="74" t="e">
        <f>-#REF!*IF($P$3&lt;AX8,0,1)</f>
        <v>#REF!</v>
      </c>
      <c r="AY39" s="74" t="e">
        <f>-#REF!*IF($P$3&lt;AY8,0,1)</f>
        <v>#REF!</v>
      </c>
      <c r="AZ39" s="74" t="e">
        <f>-#REF!*IF($P$3&lt;AZ8,0,1)</f>
        <v>#REF!</v>
      </c>
      <c r="BA39" s="74" t="e">
        <f>-#REF!*IF($P$3&lt;BA8,0,1)</f>
        <v>#REF!</v>
      </c>
      <c r="BB39" s="74" t="e">
        <f>-#REF!*IF($P$3&lt;BB8,0,1)</f>
        <v>#REF!</v>
      </c>
      <c r="BC39" s="74" t="e">
        <f>-#REF!*IF($P$3&lt;BC8,0,1)</f>
        <v>#REF!</v>
      </c>
      <c r="BD39" s="74" t="e">
        <f>-#REF!*IF($P$3&lt;BD8,0,1)</f>
        <v>#REF!</v>
      </c>
      <c r="BE39" s="74" t="e">
        <f>-#REF!*IF($P$3&lt;BE8,0,1)</f>
        <v>#REF!</v>
      </c>
      <c r="BF39" s="74" t="e">
        <f>-#REF!*IF($P$3&lt;BF8,0,1)</f>
        <v>#REF!</v>
      </c>
      <c r="BG39" s="74" t="e">
        <f>-#REF!*IF($P$3&lt;BG8,0,1)</f>
        <v>#REF!</v>
      </c>
      <c r="BH39" s="74" t="e">
        <f>-#REF!*IF($P$3&lt;BH8,0,1)</f>
        <v>#REF!</v>
      </c>
      <c r="BI39" s="74" t="e">
        <f>-#REF!*IF($P$3&lt;BI8,0,1)</f>
        <v>#REF!</v>
      </c>
      <c r="BJ39" s="74" t="e">
        <f>-#REF!*IF($P$3&lt;BJ8,0,1)</f>
        <v>#REF!</v>
      </c>
      <c r="BK39" s="74" t="e">
        <f>-#REF!*IF($P$3&lt;BK8,0,1)</f>
        <v>#REF!</v>
      </c>
      <c r="BL39" s="74" t="e">
        <f>-#REF!*IF($P$3&lt;BL8,0,1)</f>
        <v>#REF!</v>
      </c>
      <c r="BM39" s="74" t="e">
        <f>-#REF!*IF($P$3&lt;BM8,0,1)</f>
        <v>#REF!</v>
      </c>
      <c r="BN39" s="74" t="e">
        <f>-#REF!*IF($P$3&lt;BN8,0,1)</f>
        <v>#REF!</v>
      </c>
      <c r="BO39" s="74" t="e">
        <f>-#REF!*IF($P$3&lt;BO8,0,1)</f>
        <v>#REF!</v>
      </c>
      <c r="BP39" s="74" t="e">
        <f>-#REF!*IF($P$3&lt;BP8,0,1)</f>
        <v>#REF!</v>
      </c>
      <c r="BQ39" s="74" t="e">
        <f>-#REF!*IF($P$3&lt;BQ8,0,1)</f>
        <v>#REF!</v>
      </c>
      <c r="BR39" s="74" t="e">
        <f>-#REF!*IF($P$3&lt;BR8,0,1)</f>
        <v>#REF!</v>
      </c>
    </row>
    <row r="40" spans="2:76" ht="15" hidden="1" customHeight="1">
      <c r="B40" s="77" t="s">
        <v>36</v>
      </c>
      <c r="C40" s="78" t="e">
        <f>Единица_измерения</f>
        <v>#NAME?</v>
      </c>
      <c r="D40" s="83" t="e">
        <f t="shared" si="8"/>
        <v>#REF!</v>
      </c>
      <c r="E40" s="83"/>
      <c r="F40" s="83"/>
      <c r="G40" s="83"/>
      <c r="H40" s="83"/>
      <c r="I40" s="83"/>
      <c r="J40" s="80" t="e">
        <f>SUM(J38:J39)</f>
        <v>#REF!</v>
      </c>
      <c r="K40" s="80" t="e">
        <f t="shared" ref="K40:BR40" si="9">SUM(K38:K39)</f>
        <v>#REF!</v>
      </c>
      <c r="L40" s="80" t="e">
        <f t="shared" si="9"/>
        <v>#REF!</v>
      </c>
      <c r="M40" s="80" t="e">
        <f t="shared" si="9"/>
        <v>#REF!</v>
      </c>
      <c r="N40" s="80" t="e">
        <f t="shared" si="9"/>
        <v>#REF!</v>
      </c>
      <c r="O40" s="80" t="e">
        <f t="shared" si="9"/>
        <v>#REF!</v>
      </c>
      <c r="P40" s="80" t="e">
        <f t="shared" si="9"/>
        <v>#REF!</v>
      </c>
      <c r="Q40" s="80" t="e">
        <f t="shared" si="9"/>
        <v>#REF!</v>
      </c>
      <c r="R40" s="80" t="e">
        <f t="shared" si="9"/>
        <v>#REF!</v>
      </c>
      <c r="S40" s="80" t="e">
        <f t="shared" si="9"/>
        <v>#REF!</v>
      </c>
      <c r="T40" s="80" t="e">
        <f t="shared" si="9"/>
        <v>#REF!</v>
      </c>
      <c r="U40" s="80" t="e">
        <f t="shared" si="9"/>
        <v>#REF!</v>
      </c>
      <c r="V40" s="80" t="e">
        <f t="shared" si="9"/>
        <v>#REF!</v>
      </c>
      <c r="W40" s="80" t="e">
        <f t="shared" si="9"/>
        <v>#REF!</v>
      </c>
      <c r="X40" s="80" t="e">
        <f t="shared" si="9"/>
        <v>#REF!</v>
      </c>
      <c r="Y40" s="80" t="e">
        <f t="shared" si="9"/>
        <v>#REF!</v>
      </c>
      <c r="Z40" s="80" t="e">
        <f t="shared" si="9"/>
        <v>#REF!</v>
      </c>
      <c r="AA40" s="80" t="e">
        <f t="shared" si="9"/>
        <v>#REF!</v>
      </c>
      <c r="AB40" s="80" t="e">
        <f t="shared" si="9"/>
        <v>#REF!</v>
      </c>
      <c r="AC40" s="80" t="e">
        <f t="shared" si="9"/>
        <v>#REF!</v>
      </c>
      <c r="AD40" s="80" t="e">
        <f t="shared" si="9"/>
        <v>#REF!</v>
      </c>
      <c r="AE40" s="80" t="e">
        <f t="shared" si="9"/>
        <v>#REF!</v>
      </c>
      <c r="AF40" s="80" t="e">
        <f t="shared" si="9"/>
        <v>#REF!</v>
      </c>
      <c r="AG40" s="80" t="e">
        <f t="shared" si="9"/>
        <v>#REF!</v>
      </c>
      <c r="AH40" s="80" t="e">
        <f t="shared" si="9"/>
        <v>#REF!</v>
      </c>
      <c r="AI40" s="80" t="e">
        <f t="shared" si="9"/>
        <v>#REF!</v>
      </c>
      <c r="AJ40" s="80" t="e">
        <f t="shared" si="9"/>
        <v>#REF!</v>
      </c>
      <c r="AK40" s="80" t="e">
        <f t="shared" si="9"/>
        <v>#REF!</v>
      </c>
      <c r="AL40" s="80" t="e">
        <f t="shared" si="9"/>
        <v>#REF!</v>
      </c>
      <c r="AM40" s="80" t="e">
        <f t="shared" si="9"/>
        <v>#REF!</v>
      </c>
      <c r="AN40" s="80" t="e">
        <f t="shared" si="9"/>
        <v>#REF!</v>
      </c>
      <c r="AO40" s="80" t="e">
        <f t="shared" si="9"/>
        <v>#REF!</v>
      </c>
      <c r="AP40" s="80" t="e">
        <f t="shared" si="9"/>
        <v>#REF!</v>
      </c>
      <c r="AQ40" s="80" t="e">
        <f t="shared" si="9"/>
        <v>#REF!</v>
      </c>
      <c r="AR40" s="80" t="e">
        <f t="shared" si="9"/>
        <v>#REF!</v>
      </c>
      <c r="AS40" s="80" t="e">
        <f t="shared" si="9"/>
        <v>#REF!</v>
      </c>
      <c r="AT40" s="80" t="e">
        <f t="shared" si="9"/>
        <v>#REF!</v>
      </c>
      <c r="AU40" s="80" t="e">
        <f t="shared" si="9"/>
        <v>#REF!</v>
      </c>
      <c r="AV40" s="80" t="e">
        <f t="shared" si="9"/>
        <v>#REF!</v>
      </c>
      <c r="AW40" s="80" t="e">
        <f t="shared" si="9"/>
        <v>#REF!</v>
      </c>
      <c r="AX40" s="80" t="e">
        <f t="shared" si="9"/>
        <v>#REF!</v>
      </c>
      <c r="AY40" s="80" t="e">
        <f t="shared" si="9"/>
        <v>#REF!</v>
      </c>
      <c r="AZ40" s="80" t="e">
        <f t="shared" si="9"/>
        <v>#REF!</v>
      </c>
      <c r="BA40" s="80" t="e">
        <f t="shared" si="9"/>
        <v>#REF!</v>
      </c>
      <c r="BB40" s="80" t="e">
        <f t="shared" si="9"/>
        <v>#REF!</v>
      </c>
      <c r="BC40" s="80" t="e">
        <f t="shared" si="9"/>
        <v>#REF!</v>
      </c>
      <c r="BD40" s="80" t="e">
        <f t="shared" si="9"/>
        <v>#REF!</v>
      </c>
      <c r="BE40" s="80" t="e">
        <f t="shared" si="9"/>
        <v>#REF!</v>
      </c>
      <c r="BF40" s="80" t="e">
        <f t="shared" si="9"/>
        <v>#REF!</v>
      </c>
      <c r="BG40" s="80" t="e">
        <f t="shared" si="9"/>
        <v>#REF!</v>
      </c>
      <c r="BH40" s="80" t="e">
        <f t="shared" si="9"/>
        <v>#REF!</v>
      </c>
      <c r="BI40" s="80" t="e">
        <f t="shared" si="9"/>
        <v>#REF!</v>
      </c>
      <c r="BJ40" s="80" t="e">
        <f t="shared" si="9"/>
        <v>#REF!</v>
      </c>
      <c r="BK40" s="80" t="e">
        <f t="shared" si="9"/>
        <v>#REF!</v>
      </c>
      <c r="BL40" s="80" t="e">
        <f t="shared" si="9"/>
        <v>#REF!</v>
      </c>
      <c r="BM40" s="80" t="e">
        <f t="shared" si="9"/>
        <v>#REF!</v>
      </c>
      <c r="BN40" s="80" t="e">
        <f t="shared" si="9"/>
        <v>#REF!</v>
      </c>
      <c r="BO40" s="80" t="e">
        <f t="shared" si="9"/>
        <v>#REF!</v>
      </c>
      <c r="BP40" s="80" t="e">
        <f t="shared" si="9"/>
        <v>#REF!</v>
      </c>
      <c r="BQ40" s="80" t="e">
        <f t="shared" si="9"/>
        <v>#REF!</v>
      </c>
      <c r="BR40" s="80" t="e">
        <f t="shared" si="9"/>
        <v>#REF!</v>
      </c>
    </row>
    <row r="41" spans="2:76" ht="15" hidden="1" customHeight="1">
      <c r="B41" s="72" t="s">
        <v>38</v>
      </c>
      <c r="C41" s="73" t="e">
        <f t="shared" ref="C41:C51" si="10">Единица_измерения</f>
        <v>#NAME?</v>
      </c>
      <c r="D41" s="83" t="e">
        <f t="shared" si="8"/>
        <v>#REF!</v>
      </c>
      <c r="E41" s="83"/>
      <c r="F41" s="83"/>
      <c r="G41" s="83"/>
      <c r="H41" s="83"/>
      <c r="I41" s="83"/>
      <c r="J41" s="74" t="e">
        <f>-SUM(#REF!,#REF!)*IF($P$3&lt;J8,0,1)</f>
        <v>#REF!</v>
      </c>
      <c r="K41" s="74" t="e">
        <f>-SUM(#REF!,#REF!)*IF($P$3&lt;K8,0,1)</f>
        <v>#REF!</v>
      </c>
      <c r="L41" s="74" t="e">
        <f>-SUM(#REF!,#REF!)*IF($P$3&lt;L8,0,1)</f>
        <v>#REF!</v>
      </c>
      <c r="M41" s="74" t="e">
        <f>-SUM(#REF!,#REF!)*IF($P$3&lt;M8,0,1)</f>
        <v>#REF!</v>
      </c>
      <c r="N41" s="74" t="e">
        <f>-SUM(#REF!,#REF!)*IF($P$3&lt;N8,0,1)</f>
        <v>#REF!</v>
      </c>
      <c r="O41" s="74" t="e">
        <f>-SUM(#REF!,#REF!)*IF($P$3&lt;O8,0,1)</f>
        <v>#REF!</v>
      </c>
      <c r="P41" s="74" t="e">
        <f>-SUM(#REF!,#REF!)*IF($P$3&lt;P8,0,1)</f>
        <v>#REF!</v>
      </c>
      <c r="Q41" s="74" t="e">
        <f>-SUM(#REF!,#REF!)*IF($P$3&lt;Q8,0,1)</f>
        <v>#REF!</v>
      </c>
      <c r="R41" s="74" t="e">
        <f>-SUM(#REF!,#REF!)*IF($P$3&lt;R8,0,1)</f>
        <v>#REF!</v>
      </c>
      <c r="S41" s="74" t="e">
        <f>-SUM(#REF!,#REF!)*IF($P$3&lt;S8,0,1)</f>
        <v>#REF!</v>
      </c>
      <c r="T41" s="74" t="e">
        <f>-SUM(#REF!,#REF!)*IF($P$3&lt;T8,0,1)</f>
        <v>#REF!</v>
      </c>
      <c r="U41" s="74" t="e">
        <f>-SUM(#REF!,#REF!)*IF($P$3&lt;U8,0,1)</f>
        <v>#REF!</v>
      </c>
      <c r="V41" s="74" t="e">
        <f>-SUM(#REF!,#REF!)*IF($P$3&lt;V8,0,1)</f>
        <v>#REF!</v>
      </c>
      <c r="W41" s="74" t="e">
        <f>-SUM(#REF!,#REF!)*IF($P$3&lt;W8,0,1)</f>
        <v>#REF!</v>
      </c>
      <c r="X41" s="74" t="e">
        <f>-SUM(#REF!,#REF!)*IF($P$3&lt;X8,0,1)</f>
        <v>#REF!</v>
      </c>
      <c r="Y41" s="74" t="e">
        <f>-SUM(#REF!,#REF!)*IF($P$3&lt;Y8,0,1)</f>
        <v>#REF!</v>
      </c>
      <c r="Z41" s="74" t="e">
        <f>-SUM(#REF!,#REF!)*IF($P$3&lt;Z8,0,1)</f>
        <v>#REF!</v>
      </c>
      <c r="AA41" s="74" t="e">
        <f>-SUM(#REF!,#REF!)*IF($P$3&lt;AA8,0,1)</f>
        <v>#REF!</v>
      </c>
      <c r="AB41" s="74" t="e">
        <f>-SUM(#REF!,#REF!)*IF($P$3&lt;AB8,0,1)</f>
        <v>#REF!</v>
      </c>
      <c r="AC41" s="74" t="e">
        <f>-SUM(#REF!,#REF!)*IF($P$3&lt;AC8,0,1)</f>
        <v>#REF!</v>
      </c>
      <c r="AD41" s="74" t="e">
        <f>-SUM(#REF!,#REF!)*IF($P$3&lt;AD8,0,1)</f>
        <v>#REF!</v>
      </c>
      <c r="AE41" s="74" t="e">
        <f>-SUM(#REF!,#REF!)*IF($P$3&lt;AE8,0,1)</f>
        <v>#REF!</v>
      </c>
      <c r="AF41" s="74" t="e">
        <f>-SUM(#REF!,#REF!)*IF($P$3&lt;AF8,0,1)</f>
        <v>#REF!</v>
      </c>
      <c r="AG41" s="74" t="e">
        <f>-SUM(#REF!,#REF!)*IF($P$3&lt;AG8,0,1)</f>
        <v>#REF!</v>
      </c>
      <c r="AH41" s="74" t="e">
        <f>-SUM(#REF!,#REF!)*IF($P$3&lt;AH8,0,1)</f>
        <v>#REF!</v>
      </c>
      <c r="AI41" s="74" t="e">
        <f>-SUM(#REF!,#REF!)*IF($P$3&lt;AI8,0,1)</f>
        <v>#REF!</v>
      </c>
      <c r="AJ41" s="74" t="e">
        <f>-SUM(#REF!,#REF!)*IF($P$3&lt;AJ8,0,1)</f>
        <v>#REF!</v>
      </c>
      <c r="AK41" s="74" t="e">
        <f>-SUM(#REF!,#REF!)*IF($P$3&lt;AK8,0,1)</f>
        <v>#REF!</v>
      </c>
      <c r="AL41" s="74" t="e">
        <f>-SUM(#REF!,#REF!)*IF($P$3&lt;AL8,0,1)</f>
        <v>#REF!</v>
      </c>
      <c r="AM41" s="74" t="e">
        <f>-SUM(#REF!,#REF!)*IF($P$3&lt;AM8,0,1)</f>
        <v>#REF!</v>
      </c>
      <c r="AN41" s="74" t="e">
        <f>-SUM(#REF!,#REF!)*IF($P$3&lt;AN8,0,1)</f>
        <v>#REF!</v>
      </c>
      <c r="AO41" s="74" t="e">
        <f>-SUM(#REF!,#REF!)*IF($P$3&lt;AO8,0,1)</f>
        <v>#REF!</v>
      </c>
      <c r="AP41" s="74" t="e">
        <f>-SUM(#REF!,#REF!)*IF($P$3&lt;AP8,0,1)</f>
        <v>#REF!</v>
      </c>
      <c r="AQ41" s="74" t="e">
        <f>-SUM(#REF!,#REF!)*IF($P$3&lt;AQ8,0,1)</f>
        <v>#REF!</v>
      </c>
      <c r="AR41" s="74" t="e">
        <f>-SUM(#REF!,#REF!)*IF($P$3&lt;AR8,0,1)</f>
        <v>#REF!</v>
      </c>
      <c r="AS41" s="74" t="e">
        <f>-SUM(#REF!,#REF!)*IF($P$3&lt;AS8,0,1)</f>
        <v>#REF!</v>
      </c>
      <c r="AT41" s="74" t="e">
        <f>-SUM(#REF!,#REF!)*IF($P$3&lt;AT8,0,1)</f>
        <v>#REF!</v>
      </c>
      <c r="AU41" s="74" t="e">
        <f>-SUM(#REF!,#REF!)*IF($P$3&lt;AU8,0,1)</f>
        <v>#REF!</v>
      </c>
      <c r="AV41" s="74" t="e">
        <f>-SUM(#REF!,#REF!)*IF($P$3&lt;AV8,0,1)</f>
        <v>#REF!</v>
      </c>
      <c r="AW41" s="74" t="e">
        <f>-SUM(#REF!,#REF!)*IF($P$3&lt;AW8,0,1)</f>
        <v>#REF!</v>
      </c>
      <c r="AX41" s="74" t="e">
        <f>-SUM(#REF!,#REF!)*IF($P$3&lt;AX8,0,1)</f>
        <v>#REF!</v>
      </c>
      <c r="AY41" s="74" t="e">
        <f>-SUM(#REF!,#REF!)*IF($P$3&lt;AY8,0,1)</f>
        <v>#REF!</v>
      </c>
      <c r="AZ41" s="74" t="e">
        <f>-SUM(#REF!,#REF!)*IF($P$3&lt;AZ8,0,1)</f>
        <v>#REF!</v>
      </c>
      <c r="BA41" s="74" t="e">
        <f>-SUM(#REF!,#REF!)*IF($P$3&lt;BA8,0,1)</f>
        <v>#REF!</v>
      </c>
      <c r="BB41" s="74" t="e">
        <f>-SUM(#REF!,#REF!)*IF($P$3&lt;BB8,0,1)</f>
        <v>#REF!</v>
      </c>
      <c r="BC41" s="74" t="e">
        <f>-SUM(#REF!,#REF!)*IF($P$3&lt;BC8,0,1)</f>
        <v>#REF!</v>
      </c>
      <c r="BD41" s="74" t="e">
        <f>-SUM(#REF!,#REF!)*IF($P$3&lt;BD8,0,1)</f>
        <v>#REF!</v>
      </c>
      <c r="BE41" s="74" t="e">
        <f>-SUM(#REF!,#REF!)*IF($P$3&lt;BE8,0,1)</f>
        <v>#REF!</v>
      </c>
      <c r="BF41" s="74" t="e">
        <f>-SUM(#REF!,#REF!)*IF($P$3&lt;BF8,0,1)</f>
        <v>#REF!</v>
      </c>
      <c r="BG41" s="74" t="e">
        <f>-SUM(#REF!,#REF!)*IF($P$3&lt;BG8,0,1)</f>
        <v>#REF!</v>
      </c>
      <c r="BH41" s="74" t="e">
        <f>-SUM(#REF!,#REF!)*IF($P$3&lt;BH8,0,1)</f>
        <v>#REF!</v>
      </c>
      <c r="BI41" s="74" t="e">
        <f>-SUM(#REF!,#REF!)*IF($P$3&lt;BI8,0,1)</f>
        <v>#REF!</v>
      </c>
      <c r="BJ41" s="74" t="e">
        <f>-SUM(#REF!,#REF!)*IF($P$3&lt;BJ8,0,1)</f>
        <v>#REF!</v>
      </c>
      <c r="BK41" s="74" t="e">
        <f>-SUM(#REF!,#REF!)*IF($P$3&lt;BK8,0,1)</f>
        <v>#REF!</v>
      </c>
      <c r="BL41" s="74" t="e">
        <f>-SUM(#REF!,#REF!)*IF($P$3&lt;BL8,0,1)</f>
        <v>#REF!</v>
      </c>
      <c r="BM41" s="74" t="e">
        <f>-SUM(#REF!,#REF!)*IF($P$3&lt;BM8,0,1)</f>
        <v>#REF!</v>
      </c>
      <c r="BN41" s="74" t="e">
        <f>-SUM(#REF!,#REF!)*IF($P$3&lt;BN8,0,1)</f>
        <v>#REF!</v>
      </c>
      <c r="BO41" s="74" t="e">
        <f>-SUM(#REF!,#REF!)*IF($P$3&lt;BO8,0,1)</f>
        <v>#REF!</v>
      </c>
      <c r="BP41" s="74" t="e">
        <f>-SUM(#REF!,#REF!)*IF($P$3&lt;BP8,0,1)</f>
        <v>#REF!</v>
      </c>
      <c r="BQ41" s="74" t="e">
        <f>-SUM(#REF!,#REF!)*IF($P$3&lt;BQ8,0,1)</f>
        <v>#REF!</v>
      </c>
      <c r="BR41" s="74" t="e">
        <f>-SUM(#REF!,#REF!)*IF($P$3&lt;BR8,0,1)</f>
        <v>#REF!</v>
      </c>
    </row>
    <row r="42" spans="2:76" ht="15" hidden="1" customHeight="1">
      <c r="B42" s="72" t="s">
        <v>39</v>
      </c>
      <c r="C42" s="73" t="e">
        <f t="shared" si="10"/>
        <v>#NAME?</v>
      </c>
      <c r="D42" s="83" t="e">
        <f t="shared" si="8"/>
        <v>#REF!</v>
      </c>
      <c r="E42" s="83"/>
      <c r="F42" s="83"/>
      <c r="G42" s="83"/>
      <c r="H42" s="83"/>
      <c r="I42" s="83"/>
      <c r="J42" s="74" t="e">
        <f>-SUM(#REF!,#REF!)*IF($P$3&lt;J8,0,1)</f>
        <v>#REF!</v>
      </c>
      <c r="K42" s="74" t="e">
        <f>-SUM(#REF!,#REF!)*IF($P$3&lt;K8,0,1)</f>
        <v>#REF!</v>
      </c>
      <c r="L42" s="74" t="e">
        <f>-SUM(#REF!,#REF!)*IF($P$3&lt;L8,0,1)</f>
        <v>#REF!</v>
      </c>
      <c r="M42" s="74" t="e">
        <f>-SUM(#REF!,#REF!)*IF($P$3&lt;M8,0,1)</f>
        <v>#REF!</v>
      </c>
      <c r="N42" s="74" t="e">
        <f>-SUM(#REF!,#REF!)*IF($P$3&lt;N8,0,1)</f>
        <v>#REF!</v>
      </c>
      <c r="O42" s="74" t="e">
        <f>-SUM(#REF!,#REF!)*IF($P$3&lt;O8,0,1)</f>
        <v>#REF!</v>
      </c>
      <c r="P42" s="74" t="e">
        <f>-SUM(#REF!,#REF!)*IF($P$3&lt;P8,0,1)</f>
        <v>#REF!</v>
      </c>
      <c r="Q42" s="74" t="e">
        <f>-SUM(#REF!,#REF!)*IF($P$3&lt;Q8,0,1)</f>
        <v>#REF!</v>
      </c>
      <c r="R42" s="74" t="e">
        <f>-SUM(#REF!,#REF!)*IF($P$3&lt;R8,0,1)</f>
        <v>#REF!</v>
      </c>
      <c r="S42" s="74" t="e">
        <f>-SUM(#REF!,#REF!)*IF($P$3&lt;S8,0,1)</f>
        <v>#REF!</v>
      </c>
      <c r="T42" s="74" t="e">
        <f>-SUM(#REF!,#REF!)*IF($P$3&lt;T8,0,1)</f>
        <v>#REF!</v>
      </c>
      <c r="U42" s="74" t="e">
        <f>-SUM(#REF!,#REF!)*IF($P$3&lt;U8,0,1)</f>
        <v>#REF!</v>
      </c>
      <c r="V42" s="74" t="e">
        <f>-SUM(#REF!,#REF!)*IF($P$3&lt;V8,0,1)</f>
        <v>#REF!</v>
      </c>
      <c r="W42" s="74" t="e">
        <f>-SUM(#REF!,#REF!)*IF($P$3&lt;W8,0,1)</f>
        <v>#REF!</v>
      </c>
      <c r="X42" s="74" t="e">
        <f>-SUM(#REF!,#REF!)*IF($P$3&lt;X8,0,1)</f>
        <v>#REF!</v>
      </c>
      <c r="Y42" s="74" t="e">
        <f>-SUM(#REF!,#REF!)*IF($P$3&lt;Y8,0,1)</f>
        <v>#REF!</v>
      </c>
      <c r="Z42" s="74" t="e">
        <f>-SUM(#REF!,#REF!)*IF($P$3&lt;Z8,0,1)</f>
        <v>#REF!</v>
      </c>
      <c r="AA42" s="74" t="e">
        <f>-SUM(#REF!,#REF!)*IF($P$3&lt;AA8,0,1)</f>
        <v>#REF!</v>
      </c>
      <c r="AB42" s="74" t="e">
        <f>-SUM(#REF!,#REF!)*IF($P$3&lt;AB8,0,1)</f>
        <v>#REF!</v>
      </c>
      <c r="AC42" s="74" t="e">
        <f>-SUM(#REF!,#REF!)*IF($P$3&lt;AC8,0,1)</f>
        <v>#REF!</v>
      </c>
      <c r="AD42" s="74" t="e">
        <f>-SUM(#REF!,#REF!)*IF($P$3&lt;AD8,0,1)</f>
        <v>#REF!</v>
      </c>
      <c r="AE42" s="74" t="e">
        <f>-SUM(#REF!,#REF!)*IF($P$3&lt;AE8,0,1)</f>
        <v>#REF!</v>
      </c>
      <c r="AF42" s="74" t="e">
        <f>-SUM(#REF!,#REF!)*IF($P$3&lt;AF8,0,1)</f>
        <v>#REF!</v>
      </c>
      <c r="AG42" s="74" t="e">
        <f>-SUM(#REF!,#REF!)*IF($P$3&lt;AG8,0,1)</f>
        <v>#REF!</v>
      </c>
      <c r="AH42" s="74" t="e">
        <f>-SUM(#REF!,#REF!)*IF($P$3&lt;AH8,0,1)</f>
        <v>#REF!</v>
      </c>
      <c r="AI42" s="74" t="e">
        <f>-SUM(#REF!,#REF!)*IF($P$3&lt;AI8,0,1)</f>
        <v>#REF!</v>
      </c>
      <c r="AJ42" s="74" t="e">
        <f>-SUM(#REF!,#REF!)*IF($P$3&lt;AJ8,0,1)</f>
        <v>#REF!</v>
      </c>
      <c r="AK42" s="74" t="e">
        <f>-SUM(#REF!,#REF!)*IF($P$3&lt;AK8,0,1)</f>
        <v>#REF!</v>
      </c>
      <c r="AL42" s="74" t="e">
        <f>-SUM(#REF!,#REF!)*IF($P$3&lt;AL8,0,1)</f>
        <v>#REF!</v>
      </c>
      <c r="AM42" s="74" t="e">
        <f>-SUM(#REF!,#REF!)*IF($P$3&lt;AM8,0,1)</f>
        <v>#REF!</v>
      </c>
      <c r="AN42" s="74" t="e">
        <f>-SUM(#REF!,#REF!)*IF($P$3&lt;AN8,0,1)</f>
        <v>#REF!</v>
      </c>
      <c r="AO42" s="74" t="e">
        <f>-SUM(#REF!,#REF!)*IF($P$3&lt;AO8,0,1)</f>
        <v>#REF!</v>
      </c>
      <c r="AP42" s="74" t="e">
        <f>-SUM(#REF!,#REF!)*IF($P$3&lt;AP8,0,1)</f>
        <v>#REF!</v>
      </c>
      <c r="AQ42" s="74" t="e">
        <f>-SUM(#REF!,#REF!)*IF($P$3&lt;AQ8,0,1)</f>
        <v>#REF!</v>
      </c>
      <c r="AR42" s="74" t="e">
        <f>-SUM(#REF!,#REF!)*IF($P$3&lt;AR8,0,1)</f>
        <v>#REF!</v>
      </c>
      <c r="AS42" s="74" t="e">
        <f>-SUM(#REF!,#REF!)*IF($P$3&lt;AS8,0,1)</f>
        <v>#REF!</v>
      </c>
      <c r="AT42" s="74" t="e">
        <f>-SUM(#REF!,#REF!)*IF($P$3&lt;AT8,0,1)</f>
        <v>#REF!</v>
      </c>
      <c r="AU42" s="74" t="e">
        <f>-SUM(#REF!,#REF!)*IF($P$3&lt;AU8,0,1)</f>
        <v>#REF!</v>
      </c>
      <c r="AV42" s="74" t="e">
        <f>-SUM(#REF!,#REF!)*IF($P$3&lt;AV8,0,1)</f>
        <v>#REF!</v>
      </c>
      <c r="AW42" s="74" t="e">
        <f>-SUM(#REF!,#REF!)*IF($P$3&lt;AW8,0,1)</f>
        <v>#REF!</v>
      </c>
      <c r="AX42" s="74" t="e">
        <f>-SUM(#REF!,#REF!)*IF($P$3&lt;AX8,0,1)</f>
        <v>#REF!</v>
      </c>
      <c r="AY42" s="74" t="e">
        <f>-SUM(#REF!,#REF!)*IF($P$3&lt;AY8,0,1)</f>
        <v>#REF!</v>
      </c>
      <c r="AZ42" s="74" t="e">
        <f>-SUM(#REF!,#REF!)*IF($P$3&lt;AZ8,0,1)</f>
        <v>#REF!</v>
      </c>
      <c r="BA42" s="74" t="e">
        <f>-SUM(#REF!,#REF!)*IF($P$3&lt;BA8,0,1)</f>
        <v>#REF!</v>
      </c>
      <c r="BB42" s="74" t="e">
        <f>-SUM(#REF!,#REF!)*IF($P$3&lt;BB8,0,1)</f>
        <v>#REF!</v>
      </c>
      <c r="BC42" s="74" t="e">
        <f>-SUM(#REF!,#REF!)*IF($P$3&lt;BC8,0,1)</f>
        <v>#REF!</v>
      </c>
      <c r="BD42" s="74" t="e">
        <f>-SUM(#REF!,#REF!)*IF($P$3&lt;BD8,0,1)</f>
        <v>#REF!</v>
      </c>
      <c r="BE42" s="74" t="e">
        <f>-SUM(#REF!,#REF!)*IF($P$3&lt;BE8,0,1)</f>
        <v>#REF!</v>
      </c>
      <c r="BF42" s="74" t="e">
        <f>-SUM(#REF!,#REF!)*IF($P$3&lt;BF8,0,1)</f>
        <v>#REF!</v>
      </c>
      <c r="BG42" s="74" t="e">
        <f>-SUM(#REF!,#REF!)*IF($P$3&lt;BG8,0,1)</f>
        <v>#REF!</v>
      </c>
      <c r="BH42" s="74" t="e">
        <f>-SUM(#REF!,#REF!)*IF($P$3&lt;BH8,0,1)</f>
        <v>#REF!</v>
      </c>
      <c r="BI42" s="74" t="e">
        <f>-SUM(#REF!,#REF!)*IF($P$3&lt;BI8,0,1)</f>
        <v>#REF!</v>
      </c>
      <c r="BJ42" s="74" t="e">
        <f>-SUM(#REF!,#REF!)*IF($P$3&lt;BJ8,0,1)</f>
        <v>#REF!</v>
      </c>
      <c r="BK42" s="74" t="e">
        <f>-SUM(#REF!,#REF!)*IF($P$3&lt;BK8,0,1)</f>
        <v>#REF!</v>
      </c>
      <c r="BL42" s="74" t="e">
        <f>-SUM(#REF!,#REF!)*IF($P$3&lt;BL8,0,1)</f>
        <v>#REF!</v>
      </c>
      <c r="BM42" s="74" t="e">
        <f>-SUM(#REF!,#REF!)*IF($P$3&lt;BM8,0,1)</f>
        <v>#REF!</v>
      </c>
      <c r="BN42" s="74" t="e">
        <f>-SUM(#REF!,#REF!)*IF($P$3&lt;BN8,0,1)</f>
        <v>#REF!</v>
      </c>
      <c r="BO42" s="74" t="e">
        <f>-SUM(#REF!,#REF!)*IF($P$3&lt;BO8,0,1)</f>
        <v>#REF!</v>
      </c>
      <c r="BP42" s="74" t="e">
        <f>-SUM(#REF!,#REF!)*IF($P$3&lt;BP8,0,1)</f>
        <v>#REF!</v>
      </c>
      <c r="BQ42" s="74" t="e">
        <f>-SUM(#REF!,#REF!)*IF($P$3&lt;BQ8,0,1)</f>
        <v>#REF!</v>
      </c>
      <c r="BR42" s="74" t="e">
        <f>-SUM(#REF!,#REF!)*IF($P$3&lt;BR8,0,1)</f>
        <v>#REF!</v>
      </c>
    </row>
    <row r="43" spans="2:76" ht="15" hidden="1" customHeight="1">
      <c r="B43" s="77" t="s">
        <v>37</v>
      </c>
      <c r="C43" s="78" t="e">
        <f t="shared" si="10"/>
        <v>#NAME?</v>
      </c>
      <c r="D43" s="83" t="e">
        <f t="shared" si="8"/>
        <v>#REF!</v>
      </c>
      <c r="E43" s="83"/>
      <c r="F43" s="83"/>
      <c r="G43" s="83"/>
      <c r="H43" s="83"/>
      <c r="I43" s="83"/>
      <c r="J43" s="80" t="e">
        <f>SUM(J40:J42)</f>
        <v>#REF!</v>
      </c>
      <c r="K43" s="80" t="e">
        <f t="shared" ref="K43:BR43" si="11">SUM(K40:K42)</f>
        <v>#REF!</v>
      </c>
      <c r="L43" s="80" t="e">
        <f t="shared" si="11"/>
        <v>#REF!</v>
      </c>
      <c r="M43" s="80" t="e">
        <f t="shared" si="11"/>
        <v>#REF!</v>
      </c>
      <c r="N43" s="80" t="e">
        <f t="shared" si="11"/>
        <v>#REF!</v>
      </c>
      <c r="O43" s="80" t="e">
        <f t="shared" si="11"/>
        <v>#REF!</v>
      </c>
      <c r="P43" s="80" t="e">
        <f t="shared" si="11"/>
        <v>#REF!</v>
      </c>
      <c r="Q43" s="80" t="e">
        <f t="shared" si="11"/>
        <v>#REF!</v>
      </c>
      <c r="R43" s="80" t="e">
        <f t="shared" si="11"/>
        <v>#REF!</v>
      </c>
      <c r="S43" s="80" t="e">
        <f t="shared" si="11"/>
        <v>#REF!</v>
      </c>
      <c r="T43" s="80" t="e">
        <f t="shared" si="11"/>
        <v>#REF!</v>
      </c>
      <c r="U43" s="80" t="e">
        <f t="shared" si="11"/>
        <v>#REF!</v>
      </c>
      <c r="V43" s="80" t="e">
        <f t="shared" si="11"/>
        <v>#REF!</v>
      </c>
      <c r="W43" s="80" t="e">
        <f t="shared" si="11"/>
        <v>#REF!</v>
      </c>
      <c r="X43" s="80" t="e">
        <f t="shared" si="11"/>
        <v>#REF!</v>
      </c>
      <c r="Y43" s="80" t="e">
        <f t="shared" si="11"/>
        <v>#REF!</v>
      </c>
      <c r="Z43" s="80" t="e">
        <f t="shared" si="11"/>
        <v>#REF!</v>
      </c>
      <c r="AA43" s="80" t="e">
        <f t="shared" si="11"/>
        <v>#REF!</v>
      </c>
      <c r="AB43" s="80" t="e">
        <f t="shared" si="11"/>
        <v>#REF!</v>
      </c>
      <c r="AC43" s="80" t="e">
        <f t="shared" si="11"/>
        <v>#REF!</v>
      </c>
      <c r="AD43" s="80" t="e">
        <f t="shared" si="11"/>
        <v>#REF!</v>
      </c>
      <c r="AE43" s="80" t="e">
        <f t="shared" si="11"/>
        <v>#REF!</v>
      </c>
      <c r="AF43" s="80" t="e">
        <f t="shared" si="11"/>
        <v>#REF!</v>
      </c>
      <c r="AG43" s="80" t="e">
        <f t="shared" si="11"/>
        <v>#REF!</v>
      </c>
      <c r="AH43" s="80" t="e">
        <f t="shared" si="11"/>
        <v>#REF!</v>
      </c>
      <c r="AI43" s="80" t="e">
        <f t="shared" si="11"/>
        <v>#REF!</v>
      </c>
      <c r="AJ43" s="80" t="e">
        <f t="shared" si="11"/>
        <v>#REF!</v>
      </c>
      <c r="AK43" s="80" t="e">
        <f t="shared" si="11"/>
        <v>#REF!</v>
      </c>
      <c r="AL43" s="80" t="e">
        <f t="shared" si="11"/>
        <v>#REF!</v>
      </c>
      <c r="AM43" s="80" t="e">
        <f t="shared" si="11"/>
        <v>#REF!</v>
      </c>
      <c r="AN43" s="80" t="e">
        <f t="shared" si="11"/>
        <v>#REF!</v>
      </c>
      <c r="AO43" s="80" t="e">
        <f t="shared" si="11"/>
        <v>#REF!</v>
      </c>
      <c r="AP43" s="80" t="e">
        <f t="shared" si="11"/>
        <v>#REF!</v>
      </c>
      <c r="AQ43" s="80" t="e">
        <f t="shared" si="11"/>
        <v>#REF!</v>
      </c>
      <c r="AR43" s="80" t="e">
        <f t="shared" si="11"/>
        <v>#REF!</v>
      </c>
      <c r="AS43" s="80" t="e">
        <f t="shared" si="11"/>
        <v>#REF!</v>
      </c>
      <c r="AT43" s="80" t="e">
        <f t="shared" si="11"/>
        <v>#REF!</v>
      </c>
      <c r="AU43" s="80" t="e">
        <f t="shared" si="11"/>
        <v>#REF!</v>
      </c>
      <c r="AV43" s="80" t="e">
        <f t="shared" si="11"/>
        <v>#REF!</v>
      </c>
      <c r="AW43" s="80" t="e">
        <f t="shared" si="11"/>
        <v>#REF!</v>
      </c>
      <c r="AX43" s="80" t="e">
        <f t="shared" si="11"/>
        <v>#REF!</v>
      </c>
      <c r="AY43" s="80" t="e">
        <f t="shared" si="11"/>
        <v>#REF!</v>
      </c>
      <c r="AZ43" s="80" t="e">
        <f t="shared" si="11"/>
        <v>#REF!</v>
      </c>
      <c r="BA43" s="80" t="e">
        <f t="shared" si="11"/>
        <v>#REF!</v>
      </c>
      <c r="BB43" s="80" t="e">
        <f t="shared" si="11"/>
        <v>#REF!</v>
      </c>
      <c r="BC43" s="80" t="e">
        <f t="shared" si="11"/>
        <v>#REF!</v>
      </c>
      <c r="BD43" s="80" t="e">
        <f t="shared" si="11"/>
        <v>#REF!</v>
      </c>
      <c r="BE43" s="80" t="e">
        <f t="shared" si="11"/>
        <v>#REF!</v>
      </c>
      <c r="BF43" s="80" t="e">
        <f t="shared" si="11"/>
        <v>#REF!</v>
      </c>
      <c r="BG43" s="80" t="e">
        <f t="shared" si="11"/>
        <v>#REF!</v>
      </c>
      <c r="BH43" s="80" t="e">
        <f t="shared" si="11"/>
        <v>#REF!</v>
      </c>
      <c r="BI43" s="80" t="e">
        <f t="shared" si="11"/>
        <v>#REF!</v>
      </c>
      <c r="BJ43" s="80" t="e">
        <f t="shared" si="11"/>
        <v>#REF!</v>
      </c>
      <c r="BK43" s="80" t="e">
        <f t="shared" si="11"/>
        <v>#REF!</v>
      </c>
      <c r="BL43" s="80" t="e">
        <f t="shared" si="11"/>
        <v>#REF!</v>
      </c>
      <c r="BM43" s="80" t="e">
        <f t="shared" si="11"/>
        <v>#REF!</v>
      </c>
      <c r="BN43" s="80" t="e">
        <f t="shared" si="11"/>
        <v>#REF!</v>
      </c>
      <c r="BO43" s="80" t="e">
        <f t="shared" si="11"/>
        <v>#REF!</v>
      </c>
      <c r="BP43" s="80" t="e">
        <f t="shared" si="11"/>
        <v>#REF!</v>
      </c>
      <c r="BQ43" s="80" t="e">
        <f t="shared" si="11"/>
        <v>#REF!</v>
      </c>
      <c r="BR43" s="80" t="e">
        <f t="shared" si="11"/>
        <v>#REF!</v>
      </c>
    </row>
    <row r="44" spans="2:76" ht="15" hidden="1" customHeight="1">
      <c r="B44" s="72" t="s">
        <v>63</v>
      </c>
      <c r="C44" s="73" t="e">
        <f t="shared" si="10"/>
        <v>#NAME?</v>
      </c>
      <c r="D44" s="83">
        <f t="shared" si="8"/>
        <v>0</v>
      </c>
      <c r="E44" s="83"/>
      <c r="F44" s="83"/>
      <c r="G44" s="83"/>
      <c r="H44" s="83"/>
      <c r="I44" s="83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</row>
    <row r="45" spans="2:76" ht="15" hidden="1" customHeight="1">
      <c r="B45" s="72" t="s">
        <v>41</v>
      </c>
      <c r="C45" s="73" t="e">
        <f t="shared" si="10"/>
        <v>#NAME?</v>
      </c>
      <c r="D45" s="83">
        <f t="shared" si="8"/>
        <v>0</v>
      </c>
      <c r="E45" s="83"/>
      <c r="F45" s="83"/>
      <c r="G45" s="83"/>
      <c r="H45" s="83"/>
      <c r="I45" s="83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</row>
    <row r="46" spans="2:76" ht="15" hidden="1" customHeight="1">
      <c r="B46" s="72" t="s">
        <v>43</v>
      </c>
      <c r="C46" s="73" t="e">
        <f t="shared" si="10"/>
        <v>#NAME?</v>
      </c>
      <c r="D46" s="83" t="e">
        <f t="shared" si="8"/>
        <v>#REF!</v>
      </c>
      <c r="E46" s="83"/>
      <c r="F46" s="83"/>
      <c r="G46" s="83"/>
      <c r="H46" s="83"/>
      <c r="I46" s="83"/>
      <c r="J46" s="74" t="e">
        <f>-SUM(#REF!,#REF!,#REF!)*IF($P$3&lt;K8,0,1)</f>
        <v>#REF!</v>
      </c>
      <c r="K46" s="74" t="e">
        <f>-SUM(#REF!,#REF!,#REF!)*IF($P$3&lt;K8,0,1)</f>
        <v>#REF!</v>
      </c>
      <c r="L46" s="74" t="e">
        <f>-SUM(#REF!,#REF!,#REF!)*IF($P$3&lt;L8,0,1)</f>
        <v>#REF!</v>
      </c>
      <c r="M46" s="74" t="e">
        <f>-SUM(#REF!,#REF!,#REF!)*IF($P$3&lt;M8,0,1)</f>
        <v>#REF!</v>
      </c>
      <c r="N46" s="74" t="e">
        <f>-SUM(#REF!,#REF!,#REF!)*IF($P$3&lt;N8,0,1)</f>
        <v>#REF!</v>
      </c>
      <c r="O46" s="74" t="e">
        <f>-SUM(#REF!,#REF!,#REF!)*IF($P$3&lt;O8,0,1)</f>
        <v>#REF!</v>
      </c>
      <c r="P46" s="74" t="e">
        <f>-SUM(#REF!,#REF!,#REF!)*IF($P$3&lt;P8,0,1)</f>
        <v>#REF!</v>
      </c>
      <c r="Q46" s="74" t="e">
        <f>-SUM(#REF!,#REF!,#REF!)*IF($P$3&lt;Q8,0,1)</f>
        <v>#REF!</v>
      </c>
      <c r="R46" s="74" t="e">
        <f>-SUM(#REF!,#REF!,#REF!)*IF($P$3&lt;R8,0,1)</f>
        <v>#REF!</v>
      </c>
      <c r="S46" s="74" t="e">
        <f>-SUM(#REF!,#REF!,#REF!)*IF($P$3&lt;S8,0,1)</f>
        <v>#REF!</v>
      </c>
      <c r="T46" s="74" t="e">
        <f>-SUM(#REF!,#REF!,#REF!)*IF($P$3&lt;T8,0,1)</f>
        <v>#REF!</v>
      </c>
      <c r="U46" s="74" t="e">
        <f>-SUM(#REF!,#REF!,#REF!)*IF($P$3&lt;U8,0,1)</f>
        <v>#REF!</v>
      </c>
      <c r="V46" s="74" t="e">
        <f>-SUM(#REF!,#REF!,#REF!)*IF($P$3&lt;V8,0,1)</f>
        <v>#REF!</v>
      </c>
      <c r="W46" s="74" t="e">
        <f>-SUM(#REF!,#REF!,#REF!)*IF($P$3&lt;W8,0,1)</f>
        <v>#REF!</v>
      </c>
      <c r="X46" s="74" t="e">
        <f>-SUM(#REF!,#REF!,#REF!)*IF($P$3&lt;X8,0,1)</f>
        <v>#REF!</v>
      </c>
      <c r="Y46" s="74" t="e">
        <f>-SUM(#REF!,#REF!,#REF!)*IF($P$3&lt;Y8,0,1)</f>
        <v>#REF!</v>
      </c>
      <c r="Z46" s="74" t="e">
        <f>-SUM(#REF!,#REF!,#REF!)*IF($P$3&lt;Z8,0,1)</f>
        <v>#REF!</v>
      </c>
      <c r="AA46" s="74" t="e">
        <f>-SUM(#REF!,#REF!,#REF!)*IF($P$3&lt;AA8,0,1)</f>
        <v>#REF!</v>
      </c>
      <c r="AB46" s="74" t="e">
        <f>-SUM(#REF!,#REF!,#REF!)*IF($P$3&lt;AB8,0,1)</f>
        <v>#REF!</v>
      </c>
      <c r="AC46" s="74" t="e">
        <f>-SUM(#REF!,#REF!,#REF!)*IF($P$3&lt;AC8,0,1)</f>
        <v>#REF!</v>
      </c>
      <c r="AD46" s="74" t="e">
        <f>-SUM(#REF!,#REF!,#REF!)*IF($P$3&lt;AD8,0,1)</f>
        <v>#REF!</v>
      </c>
      <c r="AE46" s="74" t="e">
        <f>-SUM(#REF!,#REF!,#REF!)*IF($P$3&lt;AE8,0,1)</f>
        <v>#REF!</v>
      </c>
      <c r="AF46" s="74" t="e">
        <f>-SUM(#REF!,#REF!,#REF!)*IF($P$3&lt;AF8,0,1)</f>
        <v>#REF!</v>
      </c>
      <c r="AG46" s="74" t="e">
        <f>-SUM(#REF!,#REF!,#REF!)*IF($P$3&lt;AG8,0,1)</f>
        <v>#REF!</v>
      </c>
      <c r="AH46" s="74" t="e">
        <f>-SUM(#REF!,#REF!,#REF!)*IF($P$3&lt;AH8,0,1)</f>
        <v>#REF!</v>
      </c>
      <c r="AI46" s="74" t="e">
        <f>-SUM(#REF!,#REF!,#REF!)*IF($P$3&lt;AI8,0,1)</f>
        <v>#REF!</v>
      </c>
      <c r="AJ46" s="74" t="e">
        <f>-SUM(#REF!,#REF!,#REF!)*IF($P$3&lt;AJ8,0,1)</f>
        <v>#REF!</v>
      </c>
      <c r="AK46" s="74" t="e">
        <f>-SUM(#REF!,#REF!,#REF!)*IF($P$3&lt;AK8,0,1)</f>
        <v>#REF!</v>
      </c>
      <c r="AL46" s="74" t="e">
        <f>-SUM(#REF!,#REF!,#REF!)*IF($P$3&lt;AL8,0,1)</f>
        <v>#REF!</v>
      </c>
      <c r="AM46" s="74" t="e">
        <f>-SUM(#REF!,#REF!,#REF!)*IF($P$3&lt;AM8,0,1)</f>
        <v>#REF!</v>
      </c>
      <c r="AN46" s="74" t="e">
        <f>-SUM(#REF!,#REF!,#REF!)*IF($P$3&lt;AN8,0,1)</f>
        <v>#REF!</v>
      </c>
      <c r="AO46" s="74" t="e">
        <f>-SUM(#REF!,#REF!,#REF!)*IF($P$3&lt;AO8,0,1)</f>
        <v>#REF!</v>
      </c>
      <c r="AP46" s="74" t="e">
        <f>-SUM(#REF!,#REF!,#REF!)*IF($P$3&lt;AP8,0,1)</f>
        <v>#REF!</v>
      </c>
      <c r="AQ46" s="74" t="e">
        <f>-SUM(#REF!,#REF!,#REF!)*IF($P$3&lt;AQ8,0,1)</f>
        <v>#REF!</v>
      </c>
      <c r="AR46" s="74" t="e">
        <f>-SUM(#REF!,#REF!,#REF!)*IF($P$3&lt;AR8,0,1)</f>
        <v>#REF!</v>
      </c>
      <c r="AS46" s="74" t="e">
        <f>-SUM(#REF!,#REF!,#REF!)*IF($P$3&lt;AS8,0,1)</f>
        <v>#REF!</v>
      </c>
      <c r="AT46" s="74" t="e">
        <f>-SUM(#REF!,#REF!,#REF!)*IF($P$3&lt;AT8,0,1)</f>
        <v>#REF!</v>
      </c>
      <c r="AU46" s="74" t="e">
        <f>-SUM(#REF!,#REF!,#REF!)*IF($P$3&lt;AU8,0,1)</f>
        <v>#REF!</v>
      </c>
      <c r="AV46" s="74" t="e">
        <f>-SUM(#REF!,#REF!,#REF!)*IF($P$3&lt;AV8,0,1)</f>
        <v>#REF!</v>
      </c>
      <c r="AW46" s="74" t="e">
        <f>-SUM(#REF!,#REF!,#REF!)*IF($P$3&lt;AW8,0,1)</f>
        <v>#REF!</v>
      </c>
      <c r="AX46" s="74" t="e">
        <f>-SUM(#REF!,#REF!,#REF!)*IF($P$3&lt;AX8,0,1)</f>
        <v>#REF!</v>
      </c>
      <c r="AY46" s="74" t="e">
        <f>-SUM(#REF!,#REF!,#REF!)*IF($P$3&lt;AY8,0,1)</f>
        <v>#REF!</v>
      </c>
      <c r="AZ46" s="74" t="e">
        <f>-SUM(#REF!,#REF!,#REF!)*IF($P$3&lt;AZ8,0,1)</f>
        <v>#REF!</v>
      </c>
      <c r="BA46" s="74" t="e">
        <f>-SUM(#REF!,#REF!,#REF!)*IF($P$3&lt;BA8,0,1)</f>
        <v>#REF!</v>
      </c>
      <c r="BB46" s="74" t="e">
        <f>-SUM(#REF!,#REF!,#REF!)*IF($P$3&lt;BB8,0,1)</f>
        <v>#REF!</v>
      </c>
      <c r="BC46" s="74" t="e">
        <f>-SUM(#REF!,#REF!,#REF!)*IF($P$3&lt;BC8,0,1)</f>
        <v>#REF!</v>
      </c>
      <c r="BD46" s="74" t="e">
        <f>-SUM(#REF!,#REF!,#REF!)*IF($P$3&lt;BD8,0,1)</f>
        <v>#REF!</v>
      </c>
      <c r="BE46" s="74" t="e">
        <f>-SUM(#REF!,#REF!,#REF!)*IF($P$3&lt;BE8,0,1)</f>
        <v>#REF!</v>
      </c>
      <c r="BF46" s="74" t="e">
        <f>-SUM(#REF!,#REF!,#REF!)*IF($P$3&lt;BF8,0,1)</f>
        <v>#REF!</v>
      </c>
      <c r="BG46" s="74" t="e">
        <f>-SUM(#REF!,#REF!,#REF!)*IF($P$3&lt;BG8,0,1)</f>
        <v>#REF!</v>
      </c>
      <c r="BH46" s="74" t="e">
        <f>-SUM(#REF!,#REF!,#REF!)*IF($P$3&lt;BH8,0,1)</f>
        <v>#REF!</v>
      </c>
      <c r="BI46" s="74" t="e">
        <f>-SUM(#REF!,#REF!,#REF!)*IF($P$3&lt;BI8,0,1)</f>
        <v>#REF!</v>
      </c>
      <c r="BJ46" s="74" t="e">
        <f>-SUM(#REF!,#REF!,#REF!)*IF($P$3&lt;BJ8,0,1)</f>
        <v>#REF!</v>
      </c>
      <c r="BK46" s="74" t="e">
        <f>-SUM(#REF!,#REF!,#REF!)*IF($P$3&lt;BK8,0,1)</f>
        <v>#REF!</v>
      </c>
      <c r="BL46" s="74" t="e">
        <f>-SUM(#REF!,#REF!,#REF!)*IF($P$3&lt;BL8,0,1)</f>
        <v>#REF!</v>
      </c>
      <c r="BM46" s="74" t="e">
        <f>-SUM(#REF!,#REF!,#REF!)*IF($P$3&lt;BM8,0,1)</f>
        <v>#REF!</v>
      </c>
      <c r="BN46" s="74" t="e">
        <f>-SUM(#REF!,#REF!,#REF!)*IF($P$3&lt;BN8,0,1)</f>
        <v>#REF!</v>
      </c>
      <c r="BO46" s="74" t="e">
        <f>-SUM(#REF!,#REF!,#REF!)*IF($P$3&lt;BO8,0,1)</f>
        <v>#REF!</v>
      </c>
      <c r="BP46" s="74" t="e">
        <f>-SUM(#REF!,#REF!,#REF!)*IF($P$3&lt;BP8,0,1)</f>
        <v>#REF!</v>
      </c>
      <c r="BQ46" s="74" t="e">
        <f>-SUM(#REF!,#REF!,#REF!)*IF($P$3&lt;BQ8,0,1)</f>
        <v>#REF!</v>
      </c>
      <c r="BR46" s="74" t="e">
        <f>-SUM(#REF!,#REF!,#REF!)*IF($P$3&lt;BR8,0,1)</f>
        <v>#REF!</v>
      </c>
    </row>
    <row r="47" spans="2:76" ht="15" hidden="1" customHeight="1">
      <c r="B47" s="72" t="s">
        <v>42</v>
      </c>
      <c r="C47" s="73" t="e">
        <f t="shared" si="10"/>
        <v>#NAME?</v>
      </c>
      <c r="D47" s="83">
        <f t="shared" si="8"/>
        <v>0</v>
      </c>
      <c r="E47" s="83"/>
      <c r="F47" s="83"/>
      <c r="G47" s="83"/>
      <c r="H47" s="83"/>
      <c r="I47" s="83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</row>
    <row r="48" spans="2:76" ht="15" hidden="1" customHeight="1">
      <c r="B48" s="72" t="s">
        <v>44</v>
      </c>
      <c r="C48" s="73" t="e">
        <f t="shared" si="10"/>
        <v>#NAME?</v>
      </c>
      <c r="D48" s="83" t="e">
        <f t="shared" si="8"/>
        <v>#REF!</v>
      </c>
      <c r="E48" s="83"/>
      <c r="F48" s="83"/>
      <c r="G48" s="83"/>
      <c r="H48" s="83"/>
      <c r="I48" s="83"/>
      <c r="J48" s="74" t="e">
        <f>-#REF!*IF($P$3&lt;K8,0,1)</f>
        <v>#REF!</v>
      </c>
      <c r="K48" s="74" t="e">
        <f>-#REF!*IF($P$3&lt;K8,0,1)</f>
        <v>#REF!</v>
      </c>
      <c r="L48" s="74" t="e">
        <f>-#REF!*IF($P$3&lt;L8,0,1)</f>
        <v>#REF!</v>
      </c>
      <c r="M48" s="74" t="e">
        <f>-#REF!*IF($P$3&lt;M8,0,1)</f>
        <v>#REF!</v>
      </c>
      <c r="N48" s="74" t="e">
        <f>-#REF!*IF($P$3&lt;N8,0,1)</f>
        <v>#REF!</v>
      </c>
      <c r="O48" s="74" t="e">
        <f>-#REF!*IF($P$3&lt;O8,0,1)</f>
        <v>#REF!</v>
      </c>
      <c r="P48" s="74" t="e">
        <f>-#REF!*IF($P$3&lt;P8,0,1)</f>
        <v>#REF!</v>
      </c>
      <c r="Q48" s="74" t="e">
        <f>-#REF!*IF($P$3&lt;Q8,0,1)</f>
        <v>#REF!</v>
      </c>
      <c r="R48" s="74" t="e">
        <f>-#REF!*IF($P$3&lt;R8,0,1)</f>
        <v>#REF!</v>
      </c>
      <c r="S48" s="74" t="e">
        <f>-#REF!*IF($P$3&lt;S8,0,1)</f>
        <v>#REF!</v>
      </c>
      <c r="T48" s="74" t="e">
        <f>-#REF!*IF($P$3&lt;T8,0,1)</f>
        <v>#REF!</v>
      </c>
      <c r="U48" s="74" t="e">
        <f>-#REF!*IF($P$3&lt;U8,0,1)</f>
        <v>#REF!</v>
      </c>
      <c r="V48" s="74" t="e">
        <f>-#REF!*IF($P$3&lt;V8,0,1)</f>
        <v>#REF!</v>
      </c>
      <c r="W48" s="74" t="e">
        <f>-#REF!*IF($P$3&lt;W8,0,1)</f>
        <v>#REF!</v>
      </c>
      <c r="X48" s="74" t="e">
        <f>-#REF!*IF($P$3&lt;X8,0,1)</f>
        <v>#REF!</v>
      </c>
      <c r="Y48" s="74" t="e">
        <f>-#REF!*IF($P$3&lt;Y8,0,1)</f>
        <v>#REF!</v>
      </c>
      <c r="Z48" s="74" t="e">
        <f>-#REF!*IF($P$3&lt;Z8,0,1)</f>
        <v>#REF!</v>
      </c>
      <c r="AA48" s="74" t="e">
        <f>-#REF!*IF($P$3&lt;AA8,0,1)</f>
        <v>#REF!</v>
      </c>
      <c r="AB48" s="74" t="e">
        <f>-#REF!*IF($P$3&lt;AB8,0,1)</f>
        <v>#REF!</v>
      </c>
      <c r="AC48" s="74" t="e">
        <f>-#REF!*IF($P$3&lt;AC8,0,1)</f>
        <v>#REF!</v>
      </c>
      <c r="AD48" s="74" t="e">
        <f>-#REF!*IF($P$3&lt;AD8,0,1)</f>
        <v>#REF!</v>
      </c>
      <c r="AE48" s="74" t="e">
        <f>-#REF!*IF($P$3&lt;AE8,0,1)</f>
        <v>#REF!</v>
      </c>
      <c r="AF48" s="74" t="e">
        <f>-#REF!*IF($P$3&lt;AF8,0,1)</f>
        <v>#REF!</v>
      </c>
      <c r="AG48" s="74" t="e">
        <f>-#REF!*IF($P$3&lt;AG8,0,1)</f>
        <v>#REF!</v>
      </c>
      <c r="AH48" s="74" t="e">
        <f>-#REF!*IF($P$3&lt;AH8,0,1)</f>
        <v>#REF!</v>
      </c>
      <c r="AI48" s="74" t="e">
        <f>-#REF!*IF($P$3&lt;AI8,0,1)</f>
        <v>#REF!</v>
      </c>
      <c r="AJ48" s="74" t="e">
        <f>-#REF!*IF($P$3&lt;AJ8,0,1)</f>
        <v>#REF!</v>
      </c>
      <c r="AK48" s="74" t="e">
        <f>-#REF!*IF($P$3&lt;AK8,0,1)</f>
        <v>#REF!</v>
      </c>
      <c r="AL48" s="74" t="e">
        <f>-#REF!*IF($P$3&lt;AL8,0,1)</f>
        <v>#REF!</v>
      </c>
      <c r="AM48" s="74" t="e">
        <f>-#REF!*IF($P$3&lt;AM8,0,1)</f>
        <v>#REF!</v>
      </c>
      <c r="AN48" s="74" t="e">
        <f>-#REF!*IF($P$3&lt;AN8,0,1)</f>
        <v>#REF!</v>
      </c>
      <c r="AO48" s="74" t="e">
        <f>-#REF!*IF($P$3&lt;AO8,0,1)</f>
        <v>#REF!</v>
      </c>
      <c r="AP48" s="74" t="e">
        <f>-#REF!*IF($P$3&lt;AP8,0,1)</f>
        <v>#REF!</v>
      </c>
      <c r="AQ48" s="74" t="e">
        <f>-#REF!*IF($P$3&lt;AQ8,0,1)</f>
        <v>#REF!</v>
      </c>
      <c r="AR48" s="74" t="e">
        <f>-#REF!*IF($P$3&lt;AR8,0,1)</f>
        <v>#REF!</v>
      </c>
      <c r="AS48" s="74" t="e">
        <f>-#REF!*IF($P$3&lt;AS8,0,1)</f>
        <v>#REF!</v>
      </c>
      <c r="AT48" s="74" t="e">
        <f>-#REF!*IF($P$3&lt;AT8,0,1)</f>
        <v>#REF!</v>
      </c>
      <c r="AU48" s="74" t="e">
        <f>-#REF!*IF($P$3&lt;AU8,0,1)</f>
        <v>#REF!</v>
      </c>
      <c r="AV48" s="74" t="e">
        <f>-#REF!*IF($P$3&lt;AV8,0,1)</f>
        <v>#REF!</v>
      </c>
      <c r="AW48" s="74" t="e">
        <f>-#REF!*IF($P$3&lt;AW8,0,1)</f>
        <v>#REF!</v>
      </c>
      <c r="AX48" s="74" t="e">
        <f>-#REF!*IF($P$3&lt;AX8,0,1)</f>
        <v>#REF!</v>
      </c>
      <c r="AY48" s="74" t="e">
        <f>-#REF!*IF($P$3&lt;AY8,0,1)</f>
        <v>#REF!</v>
      </c>
      <c r="AZ48" s="74" t="e">
        <f>-#REF!*IF($P$3&lt;AZ8,0,1)</f>
        <v>#REF!</v>
      </c>
      <c r="BA48" s="74" t="e">
        <f>-#REF!*IF($P$3&lt;BA8,0,1)</f>
        <v>#REF!</v>
      </c>
      <c r="BB48" s="74" t="e">
        <f>-#REF!*IF($P$3&lt;BB8,0,1)</f>
        <v>#REF!</v>
      </c>
      <c r="BC48" s="74" t="e">
        <f>-#REF!*IF($P$3&lt;BC8,0,1)</f>
        <v>#REF!</v>
      </c>
      <c r="BD48" s="74" t="e">
        <f>-#REF!*IF($P$3&lt;BD8,0,1)</f>
        <v>#REF!</v>
      </c>
      <c r="BE48" s="74" t="e">
        <f>-#REF!*IF($P$3&lt;BE8,0,1)</f>
        <v>#REF!</v>
      </c>
      <c r="BF48" s="74" t="e">
        <f>-#REF!*IF($P$3&lt;BF8,0,1)</f>
        <v>#REF!</v>
      </c>
      <c r="BG48" s="74" t="e">
        <f>-#REF!*IF($P$3&lt;BG8,0,1)</f>
        <v>#REF!</v>
      </c>
      <c r="BH48" s="74" t="e">
        <f>-#REF!*IF($P$3&lt;BH8,0,1)</f>
        <v>#REF!</v>
      </c>
      <c r="BI48" s="74" t="e">
        <f>-#REF!*IF($P$3&lt;BI8,0,1)</f>
        <v>#REF!</v>
      </c>
      <c r="BJ48" s="74" t="e">
        <f>-#REF!*IF($P$3&lt;BJ8,0,1)</f>
        <v>#REF!</v>
      </c>
      <c r="BK48" s="74" t="e">
        <f>-#REF!*IF($P$3&lt;BK8,0,1)</f>
        <v>#REF!</v>
      </c>
      <c r="BL48" s="74" t="e">
        <f>-#REF!*IF($P$3&lt;BL8,0,1)</f>
        <v>#REF!</v>
      </c>
      <c r="BM48" s="74" t="e">
        <f>-#REF!*IF($P$3&lt;BM8,0,1)</f>
        <v>#REF!</v>
      </c>
      <c r="BN48" s="74" t="e">
        <f>-#REF!*IF($P$3&lt;BN8,0,1)</f>
        <v>#REF!</v>
      </c>
      <c r="BO48" s="74" t="e">
        <f>-#REF!*IF($P$3&lt;BO8,0,1)</f>
        <v>#REF!</v>
      </c>
      <c r="BP48" s="74" t="e">
        <f>-#REF!*IF($P$3&lt;BP8,0,1)</f>
        <v>#REF!</v>
      </c>
      <c r="BQ48" s="74" t="e">
        <f>-#REF!*IF($P$3&lt;BQ8,0,1)</f>
        <v>#REF!</v>
      </c>
      <c r="BR48" s="74" t="e">
        <f>-#REF!*IF($P$3&lt;BR8,0,1)</f>
        <v>#REF!</v>
      </c>
    </row>
    <row r="49" spans="2:76" ht="15" hidden="1" customHeight="1">
      <c r="B49" s="77" t="s">
        <v>45</v>
      </c>
      <c r="C49" s="78" t="e">
        <f t="shared" si="10"/>
        <v>#NAME?</v>
      </c>
      <c r="D49" s="83" t="e">
        <f t="shared" si="8"/>
        <v>#REF!</v>
      </c>
      <c r="E49" s="83"/>
      <c r="F49" s="83"/>
      <c r="G49" s="83"/>
      <c r="H49" s="83"/>
      <c r="I49" s="83"/>
      <c r="J49" s="80" t="e">
        <f>SUM(J43:J48)</f>
        <v>#REF!</v>
      </c>
      <c r="K49" s="80" t="e">
        <f t="shared" ref="K49:BR49" si="12">SUM(K43:K48)</f>
        <v>#REF!</v>
      </c>
      <c r="L49" s="80" t="e">
        <f t="shared" si="12"/>
        <v>#REF!</v>
      </c>
      <c r="M49" s="80" t="e">
        <f t="shared" si="12"/>
        <v>#REF!</v>
      </c>
      <c r="N49" s="80" t="e">
        <f t="shared" si="12"/>
        <v>#REF!</v>
      </c>
      <c r="O49" s="80" t="e">
        <f t="shared" si="12"/>
        <v>#REF!</v>
      </c>
      <c r="P49" s="80" t="e">
        <f t="shared" si="12"/>
        <v>#REF!</v>
      </c>
      <c r="Q49" s="80" t="e">
        <f t="shared" si="12"/>
        <v>#REF!</v>
      </c>
      <c r="R49" s="80" t="e">
        <f t="shared" si="12"/>
        <v>#REF!</v>
      </c>
      <c r="S49" s="80" t="e">
        <f t="shared" si="12"/>
        <v>#REF!</v>
      </c>
      <c r="T49" s="80" t="e">
        <f t="shared" si="12"/>
        <v>#REF!</v>
      </c>
      <c r="U49" s="80" t="e">
        <f t="shared" si="12"/>
        <v>#REF!</v>
      </c>
      <c r="V49" s="80" t="e">
        <f t="shared" si="12"/>
        <v>#REF!</v>
      </c>
      <c r="W49" s="80" t="e">
        <f t="shared" si="12"/>
        <v>#REF!</v>
      </c>
      <c r="X49" s="80" t="e">
        <f t="shared" si="12"/>
        <v>#REF!</v>
      </c>
      <c r="Y49" s="80" t="e">
        <f t="shared" si="12"/>
        <v>#REF!</v>
      </c>
      <c r="Z49" s="80" t="e">
        <f t="shared" si="12"/>
        <v>#REF!</v>
      </c>
      <c r="AA49" s="80" t="e">
        <f t="shared" si="12"/>
        <v>#REF!</v>
      </c>
      <c r="AB49" s="80" t="e">
        <f t="shared" si="12"/>
        <v>#REF!</v>
      </c>
      <c r="AC49" s="80" t="e">
        <f t="shared" si="12"/>
        <v>#REF!</v>
      </c>
      <c r="AD49" s="80" t="e">
        <f t="shared" si="12"/>
        <v>#REF!</v>
      </c>
      <c r="AE49" s="80" t="e">
        <f t="shared" si="12"/>
        <v>#REF!</v>
      </c>
      <c r="AF49" s="80" t="e">
        <f t="shared" si="12"/>
        <v>#REF!</v>
      </c>
      <c r="AG49" s="80" t="e">
        <f t="shared" si="12"/>
        <v>#REF!</v>
      </c>
      <c r="AH49" s="80" t="e">
        <f t="shared" si="12"/>
        <v>#REF!</v>
      </c>
      <c r="AI49" s="80" t="e">
        <f t="shared" si="12"/>
        <v>#REF!</v>
      </c>
      <c r="AJ49" s="80" t="e">
        <f t="shared" si="12"/>
        <v>#REF!</v>
      </c>
      <c r="AK49" s="80" t="e">
        <f t="shared" si="12"/>
        <v>#REF!</v>
      </c>
      <c r="AL49" s="80" t="e">
        <f t="shared" si="12"/>
        <v>#REF!</v>
      </c>
      <c r="AM49" s="80" t="e">
        <f t="shared" si="12"/>
        <v>#REF!</v>
      </c>
      <c r="AN49" s="80" t="e">
        <f t="shared" si="12"/>
        <v>#REF!</v>
      </c>
      <c r="AO49" s="80" t="e">
        <f t="shared" si="12"/>
        <v>#REF!</v>
      </c>
      <c r="AP49" s="80" t="e">
        <f t="shared" si="12"/>
        <v>#REF!</v>
      </c>
      <c r="AQ49" s="80" t="e">
        <f t="shared" si="12"/>
        <v>#REF!</v>
      </c>
      <c r="AR49" s="80" t="e">
        <f t="shared" si="12"/>
        <v>#REF!</v>
      </c>
      <c r="AS49" s="80" t="e">
        <f t="shared" si="12"/>
        <v>#REF!</v>
      </c>
      <c r="AT49" s="80" t="e">
        <f t="shared" si="12"/>
        <v>#REF!</v>
      </c>
      <c r="AU49" s="80" t="e">
        <f t="shared" si="12"/>
        <v>#REF!</v>
      </c>
      <c r="AV49" s="80" t="e">
        <f t="shared" si="12"/>
        <v>#REF!</v>
      </c>
      <c r="AW49" s="80" t="e">
        <f t="shared" si="12"/>
        <v>#REF!</v>
      </c>
      <c r="AX49" s="80" t="e">
        <f t="shared" si="12"/>
        <v>#REF!</v>
      </c>
      <c r="AY49" s="80" t="e">
        <f t="shared" si="12"/>
        <v>#REF!</v>
      </c>
      <c r="AZ49" s="80" t="e">
        <f t="shared" si="12"/>
        <v>#REF!</v>
      </c>
      <c r="BA49" s="80" t="e">
        <f t="shared" si="12"/>
        <v>#REF!</v>
      </c>
      <c r="BB49" s="80" t="e">
        <f t="shared" si="12"/>
        <v>#REF!</v>
      </c>
      <c r="BC49" s="80" t="e">
        <f t="shared" si="12"/>
        <v>#REF!</v>
      </c>
      <c r="BD49" s="80" t="e">
        <f t="shared" si="12"/>
        <v>#REF!</v>
      </c>
      <c r="BE49" s="80" t="e">
        <f t="shared" si="12"/>
        <v>#REF!</v>
      </c>
      <c r="BF49" s="80" t="e">
        <f t="shared" si="12"/>
        <v>#REF!</v>
      </c>
      <c r="BG49" s="80" t="e">
        <f t="shared" si="12"/>
        <v>#REF!</v>
      </c>
      <c r="BH49" s="80" t="e">
        <f t="shared" si="12"/>
        <v>#REF!</v>
      </c>
      <c r="BI49" s="80" t="e">
        <f t="shared" si="12"/>
        <v>#REF!</v>
      </c>
      <c r="BJ49" s="80" t="e">
        <f t="shared" si="12"/>
        <v>#REF!</v>
      </c>
      <c r="BK49" s="80" t="e">
        <f t="shared" si="12"/>
        <v>#REF!</v>
      </c>
      <c r="BL49" s="80" t="e">
        <f t="shared" si="12"/>
        <v>#REF!</v>
      </c>
      <c r="BM49" s="80" t="e">
        <f t="shared" si="12"/>
        <v>#REF!</v>
      </c>
      <c r="BN49" s="80" t="e">
        <f t="shared" si="12"/>
        <v>#REF!</v>
      </c>
      <c r="BO49" s="80" t="e">
        <f t="shared" si="12"/>
        <v>#REF!</v>
      </c>
      <c r="BP49" s="80" t="e">
        <f t="shared" si="12"/>
        <v>#REF!</v>
      </c>
      <c r="BQ49" s="80" t="e">
        <f t="shared" si="12"/>
        <v>#REF!</v>
      </c>
      <c r="BR49" s="80" t="e">
        <f t="shared" si="12"/>
        <v>#REF!</v>
      </c>
    </row>
    <row r="50" spans="2:76" ht="15" hidden="1" customHeight="1">
      <c r="B50" s="72" t="s">
        <v>46</v>
      </c>
      <c r="C50" s="73" t="e">
        <f t="shared" si="10"/>
        <v>#NAME?</v>
      </c>
      <c r="D50" s="83" t="e">
        <f t="shared" si="8"/>
        <v>#REF!</v>
      </c>
      <c r="E50" s="83"/>
      <c r="F50" s="83"/>
      <c r="G50" s="83"/>
      <c r="H50" s="83"/>
      <c r="I50" s="83"/>
      <c r="J50" s="74" t="e">
        <f>-#REF!*IF($P$3&lt;K8,0,1)</f>
        <v>#REF!</v>
      </c>
      <c r="K50" s="74" t="e">
        <f>-#REF!*IF($P$3&lt;K8,0,1)</f>
        <v>#REF!</v>
      </c>
      <c r="L50" s="74" t="e">
        <f>-#REF!*IF($P$3&lt;L8,0,1)</f>
        <v>#REF!</v>
      </c>
      <c r="M50" s="74" t="e">
        <f>-#REF!*IF($P$3&lt;M8,0,1)</f>
        <v>#REF!</v>
      </c>
      <c r="N50" s="74" t="e">
        <f>-#REF!*IF($P$3&lt;N8,0,1)</f>
        <v>#REF!</v>
      </c>
      <c r="O50" s="74" t="e">
        <f>-#REF!*IF($P$3&lt;O8,0,1)</f>
        <v>#REF!</v>
      </c>
      <c r="P50" s="74" t="e">
        <f>-#REF!*IF($P$3&lt;P8,0,1)</f>
        <v>#REF!</v>
      </c>
      <c r="Q50" s="74" t="e">
        <f>-#REF!*IF($P$3&lt;Q8,0,1)</f>
        <v>#REF!</v>
      </c>
      <c r="R50" s="74" t="e">
        <f>-#REF!*IF($P$3&lt;R8,0,1)</f>
        <v>#REF!</v>
      </c>
      <c r="S50" s="74" t="e">
        <f>-#REF!*IF($P$3&lt;S8,0,1)</f>
        <v>#REF!</v>
      </c>
      <c r="T50" s="74" t="e">
        <f>-#REF!*IF($P$3&lt;T8,0,1)</f>
        <v>#REF!</v>
      </c>
      <c r="U50" s="74" t="e">
        <f>-#REF!*IF($P$3&lt;U8,0,1)</f>
        <v>#REF!</v>
      </c>
      <c r="V50" s="74" t="e">
        <f>-#REF!*IF($P$3&lt;V8,0,1)</f>
        <v>#REF!</v>
      </c>
      <c r="W50" s="74" t="e">
        <f>-#REF!*IF($P$3&lt;W8,0,1)</f>
        <v>#REF!</v>
      </c>
      <c r="X50" s="74" t="e">
        <f>-#REF!*IF($P$3&lt;X8,0,1)</f>
        <v>#REF!</v>
      </c>
      <c r="Y50" s="74" t="e">
        <f>-#REF!*IF($P$3&lt;Y8,0,1)</f>
        <v>#REF!</v>
      </c>
      <c r="Z50" s="74" t="e">
        <f>-#REF!*IF($P$3&lt;Z8,0,1)</f>
        <v>#REF!</v>
      </c>
      <c r="AA50" s="74" t="e">
        <f>-#REF!*IF($P$3&lt;AA8,0,1)</f>
        <v>#REF!</v>
      </c>
      <c r="AB50" s="74" t="e">
        <f>-#REF!*IF($P$3&lt;AB8,0,1)</f>
        <v>#REF!</v>
      </c>
      <c r="AC50" s="74" t="e">
        <f>-#REF!*IF($P$3&lt;AC8,0,1)</f>
        <v>#REF!</v>
      </c>
      <c r="AD50" s="74" t="e">
        <f>-#REF!*IF($P$3&lt;AD8,0,1)</f>
        <v>#REF!</v>
      </c>
      <c r="AE50" s="74" t="e">
        <f>-#REF!*IF($P$3&lt;AE8,0,1)</f>
        <v>#REF!</v>
      </c>
      <c r="AF50" s="74" t="e">
        <f>-#REF!*IF($P$3&lt;AF8,0,1)</f>
        <v>#REF!</v>
      </c>
      <c r="AG50" s="74" t="e">
        <f>-#REF!*IF($P$3&lt;AG8,0,1)</f>
        <v>#REF!</v>
      </c>
      <c r="AH50" s="74" t="e">
        <f>-#REF!*IF($P$3&lt;AH8,0,1)</f>
        <v>#REF!</v>
      </c>
      <c r="AI50" s="74" t="e">
        <f>-#REF!*IF($P$3&lt;AI8,0,1)</f>
        <v>#REF!</v>
      </c>
      <c r="AJ50" s="74" t="e">
        <f>-#REF!*IF($P$3&lt;AJ8,0,1)</f>
        <v>#REF!</v>
      </c>
      <c r="AK50" s="74" t="e">
        <f>-#REF!*IF($P$3&lt;AK8,0,1)</f>
        <v>#REF!</v>
      </c>
      <c r="AL50" s="74" t="e">
        <f>-#REF!*IF($P$3&lt;AL8,0,1)</f>
        <v>#REF!</v>
      </c>
      <c r="AM50" s="74" t="e">
        <f>-#REF!*IF($P$3&lt;AM8,0,1)</f>
        <v>#REF!</v>
      </c>
      <c r="AN50" s="74" t="e">
        <f>-#REF!*IF($P$3&lt;AN8,0,1)</f>
        <v>#REF!</v>
      </c>
      <c r="AO50" s="74" t="e">
        <f>-#REF!*IF($P$3&lt;AO8,0,1)</f>
        <v>#REF!</v>
      </c>
      <c r="AP50" s="74" t="e">
        <f>-#REF!*IF($P$3&lt;AP8,0,1)</f>
        <v>#REF!</v>
      </c>
      <c r="AQ50" s="74" t="e">
        <f>-#REF!*IF($P$3&lt;AQ8,0,1)</f>
        <v>#REF!</v>
      </c>
      <c r="AR50" s="74" t="e">
        <f>-#REF!*IF($P$3&lt;AR8,0,1)</f>
        <v>#REF!</v>
      </c>
      <c r="AS50" s="74" t="e">
        <f>-#REF!*IF($P$3&lt;AS8,0,1)</f>
        <v>#REF!</v>
      </c>
      <c r="AT50" s="74" t="e">
        <f>-#REF!*IF($P$3&lt;AT8,0,1)</f>
        <v>#REF!</v>
      </c>
      <c r="AU50" s="74" t="e">
        <f>-#REF!*IF($P$3&lt;AU8,0,1)</f>
        <v>#REF!</v>
      </c>
      <c r="AV50" s="74" t="e">
        <f>-#REF!*IF($P$3&lt;AV8,0,1)</f>
        <v>#REF!</v>
      </c>
      <c r="AW50" s="74" t="e">
        <f>-#REF!*IF($P$3&lt;AW8,0,1)</f>
        <v>#REF!</v>
      </c>
      <c r="AX50" s="74" t="e">
        <f>-#REF!*IF($P$3&lt;AX8,0,1)</f>
        <v>#REF!</v>
      </c>
      <c r="AY50" s="74" t="e">
        <f>-#REF!*IF($P$3&lt;AY8,0,1)</f>
        <v>#REF!</v>
      </c>
      <c r="AZ50" s="74" t="e">
        <f>-#REF!*IF($P$3&lt;AZ8,0,1)</f>
        <v>#REF!</v>
      </c>
      <c r="BA50" s="74" t="e">
        <f>-#REF!*IF($P$3&lt;BA8,0,1)</f>
        <v>#REF!</v>
      </c>
      <c r="BB50" s="74" t="e">
        <f>-#REF!*IF($P$3&lt;BB8,0,1)</f>
        <v>#REF!</v>
      </c>
      <c r="BC50" s="74" t="e">
        <f>-#REF!*IF($P$3&lt;BC8,0,1)</f>
        <v>#REF!</v>
      </c>
      <c r="BD50" s="74" t="e">
        <f>-#REF!*IF($P$3&lt;BD8,0,1)</f>
        <v>#REF!</v>
      </c>
      <c r="BE50" s="74" t="e">
        <f>-#REF!*IF($P$3&lt;BE8,0,1)</f>
        <v>#REF!</v>
      </c>
      <c r="BF50" s="74" t="e">
        <f>-#REF!*IF($P$3&lt;BF8,0,1)</f>
        <v>#REF!</v>
      </c>
      <c r="BG50" s="74" t="e">
        <f>-#REF!*IF($P$3&lt;BG8,0,1)</f>
        <v>#REF!</v>
      </c>
      <c r="BH50" s="74" t="e">
        <f>-#REF!*IF($P$3&lt;BH8,0,1)</f>
        <v>#REF!</v>
      </c>
      <c r="BI50" s="74" t="e">
        <f>-#REF!*IF($P$3&lt;BI8,0,1)</f>
        <v>#REF!</v>
      </c>
      <c r="BJ50" s="74" t="e">
        <f>-#REF!*IF($P$3&lt;BJ8,0,1)</f>
        <v>#REF!</v>
      </c>
      <c r="BK50" s="74" t="e">
        <f>-#REF!*IF($P$3&lt;BK8,0,1)</f>
        <v>#REF!</v>
      </c>
      <c r="BL50" s="74" t="e">
        <f>-#REF!*IF($P$3&lt;BL8,0,1)</f>
        <v>#REF!</v>
      </c>
      <c r="BM50" s="74" t="e">
        <f>-#REF!*IF($P$3&lt;BM8,0,1)</f>
        <v>#REF!</v>
      </c>
      <c r="BN50" s="74" t="e">
        <f>-#REF!*IF($P$3&lt;BN8,0,1)</f>
        <v>#REF!</v>
      </c>
      <c r="BO50" s="74" t="e">
        <f>-#REF!*IF($P$3&lt;BO8,0,1)</f>
        <v>#REF!</v>
      </c>
      <c r="BP50" s="74" t="e">
        <f>-#REF!*IF($P$3&lt;BP8,0,1)</f>
        <v>#REF!</v>
      </c>
      <c r="BQ50" s="74" t="e">
        <f>-#REF!*IF($P$3&lt;BQ8,0,1)</f>
        <v>#REF!</v>
      </c>
      <c r="BR50" s="74" t="e">
        <f>-#REF!*IF($P$3&lt;BR8,0,1)</f>
        <v>#REF!</v>
      </c>
    </row>
    <row r="51" spans="2:76" ht="15" hidden="1" customHeight="1">
      <c r="B51" s="77" t="s">
        <v>47</v>
      </c>
      <c r="C51" s="78" t="e">
        <f t="shared" si="10"/>
        <v>#NAME?</v>
      </c>
      <c r="D51" s="79" t="e">
        <f>SUM(D49:D50)</f>
        <v>#REF!</v>
      </c>
      <c r="E51" s="79"/>
      <c r="F51" s="79"/>
      <c r="G51" s="79"/>
      <c r="H51" s="79"/>
      <c r="I51" s="79"/>
      <c r="J51" s="80" t="e">
        <f>SUM(J49:J50)</f>
        <v>#REF!</v>
      </c>
      <c r="K51" s="80" t="e">
        <f t="shared" ref="K51:BR51" si="13">SUM(K49:K50)</f>
        <v>#REF!</v>
      </c>
      <c r="L51" s="80" t="e">
        <f t="shared" si="13"/>
        <v>#REF!</v>
      </c>
      <c r="M51" s="80" t="e">
        <f t="shared" si="13"/>
        <v>#REF!</v>
      </c>
      <c r="N51" s="80" t="e">
        <f t="shared" si="13"/>
        <v>#REF!</v>
      </c>
      <c r="O51" s="80" t="e">
        <f t="shared" si="13"/>
        <v>#REF!</v>
      </c>
      <c r="P51" s="80" t="e">
        <f t="shared" si="13"/>
        <v>#REF!</v>
      </c>
      <c r="Q51" s="80" t="e">
        <f t="shared" si="13"/>
        <v>#REF!</v>
      </c>
      <c r="R51" s="80" t="e">
        <f t="shared" si="13"/>
        <v>#REF!</v>
      </c>
      <c r="S51" s="80" t="e">
        <f t="shared" si="13"/>
        <v>#REF!</v>
      </c>
      <c r="T51" s="80" t="e">
        <f t="shared" si="13"/>
        <v>#REF!</v>
      </c>
      <c r="U51" s="80" t="e">
        <f t="shared" si="13"/>
        <v>#REF!</v>
      </c>
      <c r="V51" s="80" t="e">
        <f t="shared" si="13"/>
        <v>#REF!</v>
      </c>
      <c r="W51" s="80" t="e">
        <f t="shared" si="13"/>
        <v>#REF!</v>
      </c>
      <c r="X51" s="80" t="e">
        <f t="shared" si="13"/>
        <v>#REF!</v>
      </c>
      <c r="Y51" s="80" t="e">
        <f t="shared" si="13"/>
        <v>#REF!</v>
      </c>
      <c r="Z51" s="80" t="e">
        <f t="shared" si="13"/>
        <v>#REF!</v>
      </c>
      <c r="AA51" s="80" t="e">
        <f t="shared" si="13"/>
        <v>#REF!</v>
      </c>
      <c r="AB51" s="80" t="e">
        <f t="shared" si="13"/>
        <v>#REF!</v>
      </c>
      <c r="AC51" s="80" t="e">
        <f t="shared" si="13"/>
        <v>#REF!</v>
      </c>
      <c r="AD51" s="80" t="e">
        <f t="shared" si="13"/>
        <v>#REF!</v>
      </c>
      <c r="AE51" s="80" t="e">
        <f t="shared" si="13"/>
        <v>#REF!</v>
      </c>
      <c r="AF51" s="80" t="e">
        <f t="shared" si="13"/>
        <v>#REF!</v>
      </c>
      <c r="AG51" s="80" t="e">
        <f t="shared" si="13"/>
        <v>#REF!</v>
      </c>
      <c r="AH51" s="80" t="e">
        <f t="shared" si="13"/>
        <v>#REF!</v>
      </c>
      <c r="AI51" s="80" t="e">
        <f t="shared" si="13"/>
        <v>#REF!</v>
      </c>
      <c r="AJ51" s="80" t="e">
        <f t="shared" si="13"/>
        <v>#REF!</v>
      </c>
      <c r="AK51" s="80" t="e">
        <f t="shared" si="13"/>
        <v>#REF!</v>
      </c>
      <c r="AL51" s="80" t="e">
        <f t="shared" si="13"/>
        <v>#REF!</v>
      </c>
      <c r="AM51" s="80" t="e">
        <f t="shared" si="13"/>
        <v>#REF!</v>
      </c>
      <c r="AN51" s="80" t="e">
        <f t="shared" si="13"/>
        <v>#REF!</v>
      </c>
      <c r="AO51" s="80" t="e">
        <f t="shared" si="13"/>
        <v>#REF!</v>
      </c>
      <c r="AP51" s="80" t="e">
        <f t="shared" si="13"/>
        <v>#REF!</v>
      </c>
      <c r="AQ51" s="80" t="e">
        <f t="shared" si="13"/>
        <v>#REF!</v>
      </c>
      <c r="AR51" s="80" t="e">
        <f t="shared" si="13"/>
        <v>#REF!</v>
      </c>
      <c r="AS51" s="80" t="e">
        <f t="shared" si="13"/>
        <v>#REF!</v>
      </c>
      <c r="AT51" s="80" t="e">
        <f t="shared" si="13"/>
        <v>#REF!</v>
      </c>
      <c r="AU51" s="80" t="e">
        <f t="shared" si="13"/>
        <v>#REF!</v>
      </c>
      <c r="AV51" s="80" t="e">
        <f t="shared" si="13"/>
        <v>#REF!</v>
      </c>
      <c r="AW51" s="80" t="e">
        <f t="shared" si="13"/>
        <v>#REF!</v>
      </c>
      <c r="AX51" s="80" t="e">
        <f t="shared" si="13"/>
        <v>#REF!</v>
      </c>
      <c r="AY51" s="80" t="e">
        <f t="shared" si="13"/>
        <v>#REF!</v>
      </c>
      <c r="AZ51" s="80" t="e">
        <f t="shared" si="13"/>
        <v>#REF!</v>
      </c>
      <c r="BA51" s="80" t="e">
        <f t="shared" si="13"/>
        <v>#REF!</v>
      </c>
      <c r="BB51" s="80" t="e">
        <f t="shared" si="13"/>
        <v>#REF!</v>
      </c>
      <c r="BC51" s="80" t="e">
        <f t="shared" si="13"/>
        <v>#REF!</v>
      </c>
      <c r="BD51" s="80" t="e">
        <f t="shared" si="13"/>
        <v>#REF!</v>
      </c>
      <c r="BE51" s="80" t="e">
        <f t="shared" si="13"/>
        <v>#REF!</v>
      </c>
      <c r="BF51" s="80" t="e">
        <f t="shared" si="13"/>
        <v>#REF!</v>
      </c>
      <c r="BG51" s="80" t="e">
        <f t="shared" si="13"/>
        <v>#REF!</v>
      </c>
      <c r="BH51" s="80" t="e">
        <f t="shared" si="13"/>
        <v>#REF!</v>
      </c>
      <c r="BI51" s="80" t="e">
        <f t="shared" si="13"/>
        <v>#REF!</v>
      </c>
      <c r="BJ51" s="80" t="e">
        <f t="shared" si="13"/>
        <v>#REF!</v>
      </c>
      <c r="BK51" s="80" t="e">
        <f t="shared" si="13"/>
        <v>#REF!</v>
      </c>
      <c r="BL51" s="80" t="e">
        <f t="shared" si="13"/>
        <v>#REF!</v>
      </c>
      <c r="BM51" s="80" t="e">
        <f t="shared" si="13"/>
        <v>#REF!</v>
      </c>
      <c r="BN51" s="80" t="e">
        <f t="shared" si="13"/>
        <v>#REF!</v>
      </c>
      <c r="BO51" s="80" t="e">
        <f t="shared" si="13"/>
        <v>#REF!</v>
      </c>
      <c r="BP51" s="80" t="e">
        <f t="shared" si="13"/>
        <v>#REF!</v>
      </c>
      <c r="BQ51" s="80" t="e">
        <f t="shared" si="13"/>
        <v>#REF!</v>
      </c>
      <c r="BR51" s="80" t="e">
        <f t="shared" si="13"/>
        <v>#REF!</v>
      </c>
    </row>
    <row r="52" spans="2:76" ht="15" hidden="1" customHeight="1"/>
    <row r="53" spans="2:76" ht="21" hidden="1">
      <c r="B53" s="76" t="s">
        <v>49</v>
      </c>
      <c r="D53" s="21"/>
      <c r="E53" s="21"/>
      <c r="F53" s="21"/>
      <c r="G53" s="21"/>
      <c r="H53" s="21"/>
      <c r="I53" s="2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2:76" ht="15" hidden="1" customHeight="1">
      <c r="B54" s="72" t="s">
        <v>32</v>
      </c>
      <c r="C54" s="73" t="e">
        <f>Единица_измерения</f>
        <v>#NAME?</v>
      </c>
      <c r="D54" s="74"/>
      <c r="E54" s="74"/>
      <c r="F54" s="74"/>
      <c r="G54" s="74"/>
      <c r="H54" s="74"/>
      <c r="I54" s="74"/>
      <c r="J54" s="74" t="e">
        <f>D56</f>
        <v>#REF!</v>
      </c>
      <c r="K54" s="74" t="e">
        <f>J56*IF($P$3&lt;K8,0,1)</f>
        <v>#REF!</v>
      </c>
      <c r="L54" s="74" t="e">
        <f>K56*IF($P$3&lt;L8,0,1)</f>
        <v>#REF!</v>
      </c>
      <c r="M54" s="74" t="e">
        <f>L56*IF($P$3&lt;M8,0,1)</f>
        <v>#REF!</v>
      </c>
      <c r="N54" s="74" t="e">
        <f>M56*IF($P$3&lt;N8,0,1)</f>
        <v>#REF!</v>
      </c>
      <c r="O54" s="74" t="e">
        <f>N56*IF($P$3&lt;O8,0,1)</f>
        <v>#REF!</v>
      </c>
      <c r="P54" s="74" t="e">
        <f t="shared" ref="P54:BR54" si="14">O56*IF($P$3&lt;P8,0,1)</f>
        <v>#REF!</v>
      </c>
      <c r="Q54" s="74" t="e">
        <f>P56*IF($P$3&lt;Q8,0,1)</f>
        <v>#REF!</v>
      </c>
      <c r="R54" s="74" t="e">
        <f>Q56*IF($P$3&lt;R8,0,1)</f>
        <v>#REF!</v>
      </c>
      <c r="S54" s="74" t="e">
        <f t="shared" si="14"/>
        <v>#REF!</v>
      </c>
      <c r="T54" s="74" t="e">
        <f t="shared" si="14"/>
        <v>#REF!</v>
      </c>
      <c r="U54" s="74" t="e">
        <f t="shared" si="14"/>
        <v>#REF!</v>
      </c>
      <c r="V54" s="74" t="e">
        <f t="shared" si="14"/>
        <v>#REF!</v>
      </c>
      <c r="W54" s="74" t="e">
        <f t="shared" si="14"/>
        <v>#REF!</v>
      </c>
      <c r="X54" s="74" t="e">
        <f t="shared" si="14"/>
        <v>#REF!</v>
      </c>
      <c r="Y54" s="74" t="e">
        <f t="shared" si="14"/>
        <v>#REF!</v>
      </c>
      <c r="Z54" s="74" t="e">
        <f t="shared" si="14"/>
        <v>#REF!</v>
      </c>
      <c r="AA54" s="74" t="e">
        <f t="shared" si="14"/>
        <v>#REF!</v>
      </c>
      <c r="AB54" s="74" t="e">
        <f t="shared" si="14"/>
        <v>#REF!</v>
      </c>
      <c r="AC54" s="74" t="e">
        <f t="shared" si="14"/>
        <v>#REF!</v>
      </c>
      <c r="AD54" s="74" t="e">
        <f t="shared" si="14"/>
        <v>#REF!</v>
      </c>
      <c r="AE54" s="74" t="e">
        <f t="shared" si="14"/>
        <v>#REF!</v>
      </c>
      <c r="AF54" s="74" t="e">
        <f t="shared" si="14"/>
        <v>#REF!</v>
      </c>
      <c r="AG54" s="74" t="e">
        <f t="shared" si="14"/>
        <v>#REF!</v>
      </c>
      <c r="AH54" s="74" t="e">
        <f t="shared" si="14"/>
        <v>#REF!</v>
      </c>
      <c r="AI54" s="74" t="e">
        <f t="shared" si="14"/>
        <v>#REF!</v>
      </c>
      <c r="AJ54" s="74" t="e">
        <f t="shared" si="14"/>
        <v>#REF!</v>
      </c>
      <c r="AK54" s="74" t="e">
        <f t="shared" si="14"/>
        <v>#REF!</v>
      </c>
      <c r="AL54" s="74" t="e">
        <f t="shared" si="14"/>
        <v>#REF!</v>
      </c>
      <c r="AM54" s="74" t="e">
        <f t="shared" si="14"/>
        <v>#REF!</v>
      </c>
      <c r="AN54" s="74" t="e">
        <f t="shared" si="14"/>
        <v>#REF!</v>
      </c>
      <c r="AO54" s="74" t="e">
        <f t="shared" si="14"/>
        <v>#REF!</v>
      </c>
      <c r="AP54" s="74" t="e">
        <f t="shared" si="14"/>
        <v>#REF!</v>
      </c>
      <c r="AQ54" s="74" t="e">
        <f t="shared" si="14"/>
        <v>#REF!</v>
      </c>
      <c r="AR54" s="74" t="e">
        <f t="shared" si="14"/>
        <v>#REF!</v>
      </c>
      <c r="AS54" s="74" t="e">
        <f t="shared" si="14"/>
        <v>#REF!</v>
      </c>
      <c r="AT54" s="74" t="e">
        <f t="shared" si="14"/>
        <v>#REF!</v>
      </c>
      <c r="AU54" s="74" t="e">
        <f t="shared" si="14"/>
        <v>#REF!</v>
      </c>
      <c r="AV54" s="74" t="e">
        <f t="shared" si="14"/>
        <v>#REF!</v>
      </c>
      <c r="AW54" s="74" t="e">
        <f t="shared" si="14"/>
        <v>#REF!</v>
      </c>
      <c r="AX54" s="74" t="e">
        <f t="shared" si="14"/>
        <v>#REF!</v>
      </c>
      <c r="AY54" s="74" t="e">
        <f t="shared" si="14"/>
        <v>#REF!</v>
      </c>
      <c r="AZ54" s="74" t="e">
        <f t="shared" si="14"/>
        <v>#REF!</v>
      </c>
      <c r="BA54" s="74" t="e">
        <f t="shared" si="14"/>
        <v>#REF!</v>
      </c>
      <c r="BB54" s="74" t="e">
        <f t="shared" si="14"/>
        <v>#REF!</v>
      </c>
      <c r="BC54" s="74" t="e">
        <f t="shared" si="14"/>
        <v>#REF!</v>
      </c>
      <c r="BD54" s="74" t="e">
        <f t="shared" si="14"/>
        <v>#REF!</v>
      </c>
      <c r="BE54" s="74" t="e">
        <f t="shared" si="14"/>
        <v>#REF!</v>
      </c>
      <c r="BF54" s="74" t="e">
        <f t="shared" si="14"/>
        <v>#REF!</v>
      </c>
      <c r="BG54" s="74" t="e">
        <f t="shared" si="14"/>
        <v>#REF!</v>
      </c>
      <c r="BH54" s="74" t="e">
        <f t="shared" si="14"/>
        <v>#REF!</v>
      </c>
      <c r="BI54" s="74" t="e">
        <f t="shared" si="14"/>
        <v>#REF!</v>
      </c>
      <c r="BJ54" s="74" t="e">
        <f t="shared" si="14"/>
        <v>#REF!</v>
      </c>
      <c r="BK54" s="74" t="e">
        <f t="shared" si="14"/>
        <v>#REF!</v>
      </c>
      <c r="BL54" s="74" t="e">
        <f t="shared" si="14"/>
        <v>#REF!</v>
      </c>
      <c r="BM54" s="74" t="e">
        <f t="shared" si="14"/>
        <v>#REF!</v>
      </c>
      <c r="BN54" s="74" t="e">
        <f t="shared" si="14"/>
        <v>#REF!</v>
      </c>
      <c r="BO54" s="74" t="e">
        <f t="shared" si="14"/>
        <v>#REF!</v>
      </c>
      <c r="BP54" s="74" t="e">
        <f t="shared" si="14"/>
        <v>#REF!</v>
      </c>
      <c r="BQ54" s="74" t="e">
        <f t="shared" si="14"/>
        <v>#REF!</v>
      </c>
      <c r="BR54" s="74" t="e">
        <f t="shared" si="14"/>
        <v>#REF!</v>
      </c>
    </row>
    <row r="55" spans="2:76" ht="15" hidden="1" customHeight="1">
      <c r="B55" s="72" t="s">
        <v>48</v>
      </c>
      <c r="C55" s="73" t="e">
        <f>Единица_измерения</f>
        <v>#NAME?</v>
      </c>
      <c r="D55" s="74"/>
      <c r="E55" s="74"/>
      <c r="F55" s="74"/>
      <c r="G55" s="74"/>
      <c r="H55" s="74"/>
      <c r="I55" s="74"/>
      <c r="J55" s="74" t="e">
        <f>J51</f>
        <v>#REF!</v>
      </c>
      <c r="K55" s="74" t="e">
        <f>K51*IF($P$3&lt;K8,0,1)</f>
        <v>#REF!</v>
      </c>
      <c r="L55" s="74" t="e">
        <f>L51*IF($P$3&lt;L8,0,1)</f>
        <v>#REF!</v>
      </c>
      <c r="M55" s="74" t="e">
        <f>M51*IF($P$3&lt;M8,0,1)</f>
        <v>#REF!</v>
      </c>
      <c r="N55" s="74" t="e">
        <f>N51*IF($P$3&lt;N8,0,1)</f>
        <v>#REF!</v>
      </c>
      <c r="O55" s="74" t="e">
        <f>O51*IF($P$3&lt;O8,0,1)</f>
        <v>#REF!</v>
      </c>
      <c r="P55" s="74" t="e">
        <f t="shared" ref="P55:BR55" si="15">P51*IF($P$3&lt;P8,0,1)</f>
        <v>#REF!</v>
      </c>
      <c r="Q55" s="74" t="e">
        <f>Q51*IF($P$3&lt;Q8,0,1)</f>
        <v>#REF!</v>
      </c>
      <c r="R55" s="74" t="e">
        <f t="shared" si="15"/>
        <v>#REF!</v>
      </c>
      <c r="S55" s="74" t="e">
        <f t="shared" si="15"/>
        <v>#REF!</v>
      </c>
      <c r="T55" s="74" t="e">
        <f t="shared" si="15"/>
        <v>#REF!</v>
      </c>
      <c r="U55" s="74" t="e">
        <f t="shared" si="15"/>
        <v>#REF!</v>
      </c>
      <c r="V55" s="74" t="e">
        <f t="shared" si="15"/>
        <v>#REF!</v>
      </c>
      <c r="W55" s="74" t="e">
        <f t="shared" si="15"/>
        <v>#REF!</v>
      </c>
      <c r="X55" s="74" t="e">
        <f t="shared" si="15"/>
        <v>#REF!</v>
      </c>
      <c r="Y55" s="74" t="e">
        <f t="shared" si="15"/>
        <v>#REF!</v>
      </c>
      <c r="Z55" s="74" t="e">
        <f t="shared" si="15"/>
        <v>#REF!</v>
      </c>
      <c r="AA55" s="74" t="e">
        <f t="shared" si="15"/>
        <v>#REF!</v>
      </c>
      <c r="AB55" s="74" t="e">
        <f t="shared" si="15"/>
        <v>#REF!</v>
      </c>
      <c r="AC55" s="74" t="e">
        <f t="shared" si="15"/>
        <v>#REF!</v>
      </c>
      <c r="AD55" s="74" t="e">
        <f t="shared" si="15"/>
        <v>#REF!</v>
      </c>
      <c r="AE55" s="74" t="e">
        <f t="shared" si="15"/>
        <v>#REF!</v>
      </c>
      <c r="AF55" s="74" t="e">
        <f t="shared" si="15"/>
        <v>#REF!</v>
      </c>
      <c r="AG55" s="74" t="e">
        <f t="shared" si="15"/>
        <v>#REF!</v>
      </c>
      <c r="AH55" s="74" t="e">
        <f t="shared" si="15"/>
        <v>#REF!</v>
      </c>
      <c r="AI55" s="74" t="e">
        <f t="shared" si="15"/>
        <v>#REF!</v>
      </c>
      <c r="AJ55" s="74" t="e">
        <f t="shared" si="15"/>
        <v>#REF!</v>
      </c>
      <c r="AK55" s="74" t="e">
        <f t="shared" si="15"/>
        <v>#REF!</v>
      </c>
      <c r="AL55" s="74" t="e">
        <f t="shared" si="15"/>
        <v>#REF!</v>
      </c>
      <c r="AM55" s="74" t="e">
        <f t="shared" si="15"/>
        <v>#REF!</v>
      </c>
      <c r="AN55" s="74" t="e">
        <f t="shared" si="15"/>
        <v>#REF!</v>
      </c>
      <c r="AO55" s="74" t="e">
        <f t="shared" si="15"/>
        <v>#REF!</v>
      </c>
      <c r="AP55" s="74" t="e">
        <f t="shared" si="15"/>
        <v>#REF!</v>
      </c>
      <c r="AQ55" s="74" t="e">
        <f t="shared" si="15"/>
        <v>#REF!</v>
      </c>
      <c r="AR55" s="74" t="e">
        <f t="shared" si="15"/>
        <v>#REF!</v>
      </c>
      <c r="AS55" s="74" t="e">
        <f t="shared" si="15"/>
        <v>#REF!</v>
      </c>
      <c r="AT55" s="74" t="e">
        <f t="shared" si="15"/>
        <v>#REF!</v>
      </c>
      <c r="AU55" s="74" t="e">
        <f t="shared" si="15"/>
        <v>#REF!</v>
      </c>
      <c r="AV55" s="74" t="e">
        <f t="shared" si="15"/>
        <v>#REF!</v>
      </c>
      <c r="AW55" s="74" t="e">
        <f t="shared" si="15"/>
        <v>#REF!</v>
      </c>
      <c r="AX55" s="74" t="e">
        <f t="shared" si="15"/>
        <v>#REF!</v>
      </c>
      <c r="AY55" s="74" t="e">
        <f t="shared" si="15"/>
        <v>#REF!</v>
      </c>
      <c r="AZ55" s="74" t="e">
        <f t="shared" si="15"/>
        <v>#REF!</v>
      </c>
      <c r="BA55" s="74" t="e">
        <f t="shared" si="15"/>
        <v>#REF!</v>
      </c>
      <c r="BB55" s="74" t="e">
        <f t="shared" si="15"/>
        <v>#REF!</v>
      </c>
      <c r="BC55" s="74" t="e">
        <f t="shared" si="15"/>
        <v>#REF!</v>
      </c>
      <c r="BD55" s="74" t="e">
        <f t="shared" si="15"/>
        <v>#REF!</v>
      </c>
      <c r="BE55" s="74" t="e">
        <f t="shared" si="15"/>
        <v>#REF!</v>
      </c>
      <c r="BF55" s="74" t="e">
        <f t="shared" si="15"/>
        <v>#REF!</v>
      </c>
      <c r="BG55" s="74" t="e">
        <f t="shared" si="15"/>
        <v>#REF!</v>
      </c>
      <c r="BH55" s="74" t="e">
        <f t="shared" si="15"/>
        <v>#REF!</v>
      </c>
      <c r="BI55" s="74" t="e">
        <f t="shared" si="15"/>
        <v>#REF!</v>
      </c>
      <c r="BJ55" s="74" t="e">
        <f t="shared" si="15"/>
        <v>#REF!</v>
      </c>
      <c r="BK55" s="74" t="e">
        <f t="shared" si="15"/>
        <v>#REF!</v>
      </c>
      <c r="BL55" s="74" t="e">
        <f t="shared" si="15"/>
        <v>#REF!</v>
      </c>
      <c r="BM55" s="74" t="e">
        <f t="shared" si="15"/>
        <v>#REF!</v>
      </c>
      <c r="BN55" s="74" t="e">
        <f t="shared" si="15"/>
        <v>#REF!</v>
      </c>
      <c r="BO55" s="74" t="e">
        <f t="shared" si="15"/>
        <v>#REF!</v>
      </c>
      <c r="BP55" s="74" t="e">
        <f t="shared" si="15"/>
        <v>#REF!</v>
      </c>
      <c r="BQ55" s="74" t="e">
        <f t="shared" si="15"/>
        <v>#REF!</v>
      </c>
      <c r="BR55" s="74" t="e">
        <f t="shared" si="15"/>
        <v>#REF!</v>
      </c>
    </row>
    <row r="56" spans="2:76" ht="15" hidden="1" customHeight="1">
      <c r="B56" s="77" t="s">
        <v>33</v>
      </c>
      <c r="C56" s="78" t="e">
        <f>Единица_измерения</f>
        <v>#NAME?</v>
      </c>
      <c r="D56" s="84" t="e">
        <f>-#REF!</f>
        <v>#REF!</v>
      </c>
      <c r="E56" s="84"/>
      <c r="F56" s="84"/>
      <c r="G56" s="84"/>
      <c r="H56" s="84"/>
      <c r="I56" s="84"/>
      <c r="J56" s="80" t="e">
        <f>SUM(J54:J55)</f>
        <v>#REF!</v>
      </c>
      <c r="K56" s="80" t="e">
        <f>SUM(K54:K55)*IF($P$3&lt;K8,0,1)</f>
        <v>#REF!</v>
      </c>
      <c r="L56" s="80" t="e">
        <f>SUM(L54:L55)*IF($P$3&lt;L8,0,1)</f>
        <v>#REF!</v>
      </c>
      <c r="M56" s="80" t="e">
        <f>SUM(M54:M55)*IF($P$3&lt;M8,0,1)</f>
        <v>#REF!</v>
      </c>
      <c r="N56" s="80" t="e">
        <f>SUM(N54:N55)*IF($P$3&lt;N8,0,1)</f>
        <v>#REF!</v>
      </c>
      <c r="O56" s="80" t="e">
        <f>SUM(O54:O55)*IF($P$3&lt;O8,0,1)</f>
        <v>#REF!</v>
      </c>
      <c r="P56" s="80" t="e">
        <f t="shared" ref="P56:BR56" si="16">SUM(P54:P55)*IF($P$3&lt;P8,0,1)</f>
        <v>#REF!</v>
      </c>
      <c r="Q56" s="80" t="e">
        <f>SUM(Q54:Q55)*IF($P$3&lt;Q8,0,1)</f>
        <v>#REF!</v>
      </c>
      <c r="R56" s="80" t="e">
        <f t="shared" si="16"/>
        <v>#REF!</v>
      </c>
      <c r="S56" s="80" t="e">
        <f t="shared" si="16"/>
        <v>#REF!</v>
      </c>
      <c r="T56" s="80" t="e">
        <f t="shared" si="16"/>
        <v>#REF!</v>
      </c>
      <c r="U56" s="80" t="e">
        <f t="shared" si="16"/>
        <v>#REF!</v>
      </c>
      <c r="V56" s="80" t="e">
        <f t="shared" si="16"/>
        <v>#REF!</v>
      </c>
      <c r="W56" s="80" t="e">
        <f t="shared" si="16"/>
        <v>#REF!</v>
      </c>
      <c r="X56" s="80" t="e">
        <f t="shared" si="16"/>
        <v>#REF!</v>
      </c>
      <c r="Y56" s="80" t="e">
        <f t="shared" si="16"/>
        <v>#REF!</v>
      </c>
      <c r="Z56" s="80" t="e">
        <f t="shared" si="16"/>
        <v>#REF!</v>
      </c>
      <c r="AA56" s="80" t="e">
        <f t="shared" si="16"/>
        <v>#REF!</v>
      </c>
      <c r="AB56" s="80" t="e">
        <f t="shared" si="16"/>
        <v>#REF!</v>
      </c>
      <c r="AC56" s="80" t="e">
        <f t="shared" si="16"/>
        <v>#REF!</v>
      </c>
      <c r="AD56" s="80" t="e">
        <f t="shared" si="16"/>
        <v>#REF!</v>
      </c>
      <c r="AE56" s="80" t="e">
        <f t="shared" si="16"/>
        <v>#REF!</v>
      </c>
      <c r="AF56" s="80" t="e">
        <f t="shared" si="16"/>
        <v>#REF!</v>
      </c>
      <c r="AG56" s="80" t="e">
        <f t="shared" si="16"/>
        <v>#REF!</v>
      </c>
      <c r="AH56" s="80" t="e">
        <f t="shared" si="16"/>
        <v>#REF!</v>
      </c>
      <c r="AI56" s="80" t="e">
        <f t="shared" si="16"/>
        <v>#REF!</v>
      </c>
      <c r="AJ56" s="80" t="e">
        <f t="shared" si="16"/>
        <v>#REF!</v>
      </c>
      <c r="AK56" s="80" t="e">
        <f t="shared" si="16"/>
        <v>#REF!</v>
      </c>
      <c r="AL56" s="80" t="e">
        <f t="shared" si="16"/>
        <v>#REF!</v>
      </c>
      <c r="AM56" s="80" t="e">
        <f t="shared" si="16"/>
        <v>#REF!</v>
      </c>
      <c r="AN56" s="80" t="e">
        <f t="shared" si="16"/>
        <v>#REF!</v>
      </c>
      <c r="AO56" s="80" t="e">
        <f t="shared" si="16"/>
        <v>#REF!</v>
      </c>
      <c r="AP56" s="80" t="e">
        <f t="shared" si="16"/>
        <v>#REF!</v>
      </c>
      <c r="AQ56" s="80" t="e">
        <f t="shared" si="16"/>
        <v>#REF!</v>
      </c>
      <c r="AR56" s="80" t="e">
        <f t="shared" si="16"/>
        <v>#REF!</v>
      </c>
      <c r="AS56" s="80" t="e">
        <f t="shared" si="16"/>
        <v>#REF!</v>
      </c>
      <c r="AT56" s="80" t="e">
        <f t="shared" si="16"/>
        <v>#REF!</v>
      </c>
      <c r="AU56" s="80" t="e">
        <f t="shared" si="16"/>
        <v>#REF!</v>
      </c>
      <c r="AV56" s="80" t="e">
        <f t="shared" si="16"/>
        <v>#REF!</v>
      </c>
      <c r="AW56" s="80" t="e">
        <f t="shared" si="16"/>
        <v>#REF!</v>
      </c>
      <c r="AX56" s="80" t="e">
        <f t="shared" si="16"/>
        <v>#REF!</v>
      </c>
      <c r="AY56" s="80" t="e">
        <f t="shared" si="16"/>
        <v>#REF!</v>
      </c>
      <c r="AZ56" s="80" t="e">
        <f t="shared" si="16"/>
        <v>#REF!</v>
      </c>
      <c r="BA56" s="80" t="e">
        <f t="shared" si="16"/>
        <v>#REF!</v>
      </c>
      <c r="BB56" s="80" t="e">
        <f t="shared" si="16"/>
        <v>#REF!</v>
      </c>
      <c r="BC56" s="80" t="e">
        <f t="shared" si="16"/>
        <v>#REF!</v>
      </c>
      <c r="BD56" s="80" t="e">
        <f t="shared" si="16"/>
        <v>#REF!</v>
      </c>
      <c r="BE56" s="80" t="e">
        <f t="shared" si="16"/>
        <v>#REF!</v>
      </c>
      <c r="BF56" s="80" t="e">
        <f t="shared" si="16"/>
        <v>#REF!</v>
      </c>
      <c r="BG56" s="80" t="e">
        <f t="shared" si="16"/>
        <v>#REF!</v>
      </c>
      <c r="BH56" s="80" t="e">
        <f t="shared" si="16"/>
        <v>#REF!</v>
      </c>
      <c r="BI56" s="80" t="e">
        <f t="shared" si="16"/>
        <v>#REF!</v>
      </c>
      <c r="BJ56" s="80" t="e">
        <f t="shared" si="16"/>
        <v>#REF!</v>
      </c>
      <c r="BK56" s="80" t="e">
        <f t="shared" si="16"/>
        <v>#REF!</v>
      </c>
      <c r="BL56" s="80" t="e">
        <f t="shared" si="16"/>
        <v>#REF!</v>
      </c>
      <c r="BM56" s="80" t="e">
        <f t="shared" si="16"/>
        <v>#REF!</v>
      </c>
      <c r="BN56" s="80" t="e">
        <f t="shared" si="16"/>
        <v>#REF!</v>
      </c>
      <c r="BO56" s="80" t="e">
        <f t="shared" si="16"/>
        <v>#REF!</v>
      </c>
      <c r="BP56" s="80" t="e">
        <f t="shared" si="16"/>
        <v>#REF!</v>
      </c>
      <c r="BQ56" s="80" t="e">
        <f t="shared" si="16"/>
        <v>#REF!</v>
      </c>
      <c r="BR56" s="80" t="e">
        <f t="shared" si="16"/>
        <v>#REF!</v>
      </c>
    </row>
    <row r="58" spans="2:76" ht="21">
      <c r="B58" s="21" t="s">
        <v>50</v>
      </c>
      <c r="D58" s="21"/>
      <c r="E58" s="21"/>
      <c r="F58" s="21"/>
      <c r="G58" s="21"/>
      <c r="H58" s="21"/>
      <c r="I58" s="2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</row>
    <row r="59" spans="2:76" ht="21">
      <c r="B59" s="76" t="s">
        <v>51</v>
      </c>
      <c r="D59" s="21"/>
      <c r="E59" s="21"/>
      <c r="F59" s="21"/>
      <c r="G59" s="21"/>
      <c r="H59" s="21"/>
      <c r="I59" s="2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</row>
    <row r="60" spans="2:76">
      <c r="B60" s="81" t="s">
        <v>64</v>
      </c>
      <c r="C60" s="82"/>
      <c r="D60" s="8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2:76" ht="15" customHeight="1">
      <c r="B61" s="72" t="s">
        <v>129</v>
      </c>
      <c r="C61" s="73" t="s">
        <v>3</v>
      </c>
      <c r="D61" s="83">
        <f>SUM(E61:BR61)</f>
        <v>0</v>
      </c>
      <c r="E61" s="74">
        <f>SUM(E62:E82)</f>
        <v>0</v>
      </c>
      <c r="F61" s="74">
        <f t="shared" ref="F61:BQ61" si="17">SUM(F62:F82)</f>
        <v>0</v>
      </c>
      <c r="G61" s="74">
        <f t="shared" si="17"/>
        <v>0</v>
      </c>
      <c r="H61" s="74">
        <f t="shared" si="17"/>
        <v>0</v>
      </c>
      <c r="I61" s="74">
        <f t="shared" si="17"/>
        <v>0</v>
      </c>
      <c r="J61" s="74">
        <f t="shared" si="17"/>
        <v>0</v>
      </c>
      <c r="K61" s="74">
        <f t="shared" si="17"/>
        <v>0</v>
      </c>
      <c r="L61" s="74">
        <f t="shared" si="17"/>
        <v>0</v>
      </c>
      <c r="M61" s="74">
        <f t="shared" si="17"/>
        <v>0</v>
      </c>
      <c r="N61" s="74">
        <f t="shared" si="17"/>
        <v>0</v>
      </c>
      <c r="O61" s="74">
        <f t="shared" si="17"/>
        <v>0</v>
      </c>
      <c r="P61" s="74">
        <f t="shared" si="17"/>
        <v>0</v>
      </c>
      <c r="Q61" s="74">
        <f t="shared" si="17"/>
        <v>0</v>
      </c>
      <c r="R61" s="74">
        <f t="shared" si="17"/>
        <v>0</v>
      </c>
      <c r="S61" s="74">
        <f t="shared" si="17"/>
        <v>0</v>
      </c>
      <c r="T61" s="74">
        <f t="shared" si="17"/>
        <v>0</v>
      </c>
      <c r="U61" s="74">
        <f t="shared" si="17"/>
        <v>0</v>
      </c>
      <c r="V61" s="74">
        <f t="shared" si="17"/>
        <v>0</v>
      </c>
      <c r="W61" s="74">
        <f t="shared" si="17"/>
        <v>0</v>
      </c>
      <c r="X61" s="74">
        <f t="shared" si="17"/>
        <v>0</v>
      </c>
      <c r="Y61" s="74">
        <f t="shared" si="17"/>
        <v>0</v>
      </c>
      <c r="Z61" s="74">
        <f t="shared" si="17"/>
        <v>0</v>
      </c>
      <c r="AA61" s="74">
        <f t="shared" si="17"/>
        <v>0</v>
      </c>
      <c r="AB61" s="74">
        <f t="shared" si="17"/>
        <v>0</v>
      </c>
      <c r="AC61" s="74">
        <f t="shared" si="17"/>
        <v>0</v>
      </c>
      <c r="AD61" s="74">
        <f t="shared" si="17"/>
        <v>0</v>
      </c>
      <c r="AE61" s="74">
        <f t="shared" si="17"/>
        <v>0</v>
      </c>
      <c r="AF61" s="74">
        <f t="shared" si="17"/>
        <v>0</v>
      </c>
      <c r="AG61" s="74">
        <f t="shared" si="17"/>
        <v>0</v>
      </c>
      <c r="AH61" s="74">
        <f t="shared" si="17"/>
        <v>0</v>
      </c>
      <c r="AI61" s="74">
        <f t="shared" si="17"/>
        <v>0</v>
      </c>
      <c r="AJ61" s="74">
        <f t="shared" si="17"/>
        <v>0</v>
      </c>
      <c r="AK61" s="74">
        <f t="shared" si="17"/>
        <v>0</v>
      </c>
      <c r="AL61" s="74">
        <f t="shared" si="17"/>
        <v>0</v>
      </c>
      <c r="AM61" s="74">
        <f t="shared" si="17"/>
        <v>0</v>
      </c>
      <c r="AN61" s="74">
        <f t="shared" si="17"/>
        <v>0</v>
      </c>
      <c r="AO61" s="74">
        <f t="shared" si="17"/>
        <v>0</v>
      </c>
      <c r="AP61" s="74">
        <f t="shared" si="17"/>
        <v>0</v>
      </c>
      <c r="AQ61" s="74">
        <f t="shared" si="17"/>
        <v>0</v>
      </c>
      <c r="AR61" s="74">
        <f t="shared" si="17"/>
        <v>0</v>
      </c>
      <c r="AS61" s="74">
        <f t="shared" si="17"/>
        <v>0</v>
      </c>
      <c r="AT61" s="74">
        <f t="shared" si="17"/>
        <v>0</v>
      </c>
      <c r="AU61" s="74">
        <f t="shared" si="17"/>
        <v>0</v>
      </c>
      <c r="AV61" s="74">
        <f t="shared" si="17"/>
        <v>0</v>
      </c>
      <c r="AW61" s="74">
        <f t="shared" si="17"/>
        <v>0</v>
      </c>
      <c r="AX61" s="74">
        <f t="shared" si="17"/>
        <v>0</v>
      </c>
      <c r="AY61" s="74">
        <f t="shared" si="17"/>
        <v>0</v>
      </c>
      <c r="AZ61" s="74">
        <f t="shared" si="17"/>
        <v>0</v>
      </c>
      <c r="BA61" s="74">
        <f t="shared" si="17"/>
        <v>0</v>
      </c>
      <c r="BB61" s="74">
        <f t="shared" si="17"/>
        <v>0</v>
      </c>
      <c r="BC61" s="74">
        <f t="shared" si="17"/>
        <v>0</v>
      </c>
      <c r="BD61" s="74">
        <f t="shared" si="17"/>
        <v>0</v>
      </c>
      <c r="BE61" s="74">
        <f t="shared" si="17"/>
        <v>0</v>
      </c>
      <c r="BF61" s="74">
        <f t="shared" si="17"/>
        <v>0</v>
      </c>
      <c r="BG61" s="74">
        <f t="shared" si="17"/>
        <v>0</v>
      </c>
      <c r="BH61" s="74">
        <f t="shared" si="17"/>
        <v>0</v>
      </c>
      <c r="BI61" s="74">
        <f t="shared" si="17"/>
        <v>0</v>
      </c>
      <c r="BJ61" s="74">
        <f t="shared" si="17"/>
        <v>0</v>
      </c>
      <c r="BK61" s="74">
        <f t="shared" si="17"/>
        <v>0</v>
      </c>
      <c r="BL61" s="74">
        <f t="shared" si="17"/>
        <v>0</v>
      </c>
      <c r="BM61" s="74">
        <f t="shared" si="17"/>
        <v>0</v>
      </c>
      <c r="BN61" s="74">
        <f t="shared" si="17"/>
        <v>0</v>
      </c>
      <c r="BO61" s="74">
        <f t="shared" si="17"/>
        <v>0</v>
      </c>
      <c r="BP61" s="74">
        <f t="shared" si="17"/>
        <v>0</v>
      </c>
      <c r="BQ61" s="74">
        <f t="shared" si="17"/>
        <v>0</v>
      </c>
      <c r="BR61" s="74">
        <f t="shared" ref="BR61" si="18">SUM(BR62:BR82)</f>
        <v>0</v>
      </c>
    </row>
    <row r="62" spans="2:76" ht="15" customHeight="1" outlineLevel="1">
      <c r="B62" s="88" t="str">
        <f>CONCATENATE("Поступления от ",B16)</f>
        <v>Поступления от Покупатель 1</v>
      </c>
      <c r="C62" s="73" t="s">
        <v>3</v>
      </c>
      <c r="D62" s="105">
        <f>SUM(E62:BR62)</f>
        <v>0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</row>
    <row r="63" spans="2:76" ht="15" customHeight="1" outlineLevel="1">
      <c r="B63" s="88" t="str">
        <f>CONCATENATE("Поступления от ",B17)</f>
        <v>Поступления от Покупатель 2</v>
      </c>
      <c r="C63" s="73" t="s">
        <v>3</v>
      </c>
      <c r="D63" s="105">
        <f t="shared" ref="D63:D81" si="19">SUM(E63:BR63)</f>
        <v>0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</row>
    <row r="64" spans="2:76" ht="15" customHeight="1" outlineLevel="1">
      <c r="B64" s="88" t="str">
        <f>CONCATENATE("Поступления от ",B18)</f>
        <v>Поступления от Покупатель 3</v>
      </c>
      <c r="C64" s="73" t="s">
        <v>3</v>
      </c>
      <c r="D64" s="105">
        <f t="shared" si="19"/>
        <v>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</row>
    <row r="65" spans="2:70" ht="15" customHeight="1" outlineLevel="1">
      <c r="B65" s="88" t="str">
        <f t="shared" ref="B65:B81" si="20">CONCATENATE("Поступления от ",B19)</f>
        <v>Поступления от Покупатель 4</v>
      </c>
      <c r="C65" s="73" t="s">
        <v>3</v>
      </c>
      <c r="D65" s="105">
        <f t="shared" si="19"/>
        <v>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</row>
    <row r="66" spans="2:70" ht="15" customHeight="1" outlineLevel="1">
      <c r="B66" s="88" t="str">
        <f t="shared" si="20"/>
        <v>Поступления от Покупатель 5</v>
      </c>
      <c r="C66" s="73" t="s">
        <v>3</v>
      </c>
      <c r="D66" s="105">
        <f t="shared" si="19"/>
        <v>0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</row>
    <row r="67" spans="2:70" ht="15" customHeight="1" outlineLevel="1">
      <c r="B67" s="88" t="str">
        <f t="shared" si="20"/>
        <v>Поступления от Покупатель 6</v>
      </c>
      <c r="C67" s="73" t="s">
        <v>3</v>
      </c>
      <c r="D67" s="105">
        <f t="shared" si="19"/>
        <v>0</v>
      </c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</row>
    <row r="68" spans="2:70" ht="15" customHeight="1" outlineLevel="1">
      <c r="B68" s="88" t="str">
        <f t="shared" si="20"/>
        <v>Поступления от Покупатель 7</v>
      </c>
      <c r="C68" s="73" t="s">
        <v>3</v>
      </c>
      <c r="D68" s="105">
        <f t="shared" si="19"/>
        <v>0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</row>
    <row r="69" spans="2:70" ht="15" customHeight="1" outlineLevel="1">
      <c r="B69" s="88" t="str">
        <f t="shared" si="20"/>
        <v>Поступления от Покупатель 8</v>
      </c>
      <c r="C69" s="73" t="s">
        <v>3</v>
      </c>
      <c r="D69" s="105">
        <f t="shared" si="19"/>
        <v>0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</row>
    <row r="70" spans="2:70" ht="15" customHeight="1" outlineLevel="1">
      <c r="B70" s="88" t="str">
        <f>CONCATENATE("Поступления от ",B24)</f>
        <v>Поступления от Покупатель 9</v>
      </c>
      <c r="C70" s="73" t="s">
        <v>3</v>
      </c>
      <c r="D70" s="105">
        <f t="shared" si="19"/>
        <v>0</v>
      </c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</row>
    <row r="71" spans="2:70" ht="15" customHeight="1" outlineLevel="1">
      <c r="B71" s="88" t="str">
        <f>CONCATENATE("Поступления от ",B25)</f>
        <v>Поступления от Покупатель 10</v>
      </c>
      <c r="C71" s="73" t="s">
        <v>3</v>
      </c>
      <c r="D71" s="105">
        <f t="shared" si="19"/>
        <v>0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</row>
    <row r="72" spans="2:70" ht="15" customHeight="1" outlineLevel="1">
      <c r="B72" s="88" t="str">
        <f>CONCATENATE("Поступления от ",B26)</f>
        <v>Поступления от Покупатель 11</v>
      </c>
      <c r="C72" s="73" t="s">
        <v>3</v>
      </c>
      <c r="D72" s="105">
        <f t="shared" si="19"/>
        <v>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</row>
    <row r="73" spans="2:70" ht="15" customHeight="1" outlineLevel="1">
      <c r="B73" s="88" t="str">
        <f t="shared" si="20"/>
        <v>Поступления от Покупатель 12</v>
      </c>
      <c r="C73" s="73" t="s">
        <v>3</v>
      </c>
      <c r="D73" s="105">
        <f t="shared" si="19"/>
        <v>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</row>
    <row r="74" spans="2:70" ht="15" customHeight="1" outlineLevel="1">
      <c r="B74" s="88" t="str">
        <f t="shared" si="20"/>
        <v>Поступления от Покупатель 13</v>
      </c>
      <c r="C74" s="73" t="s">
        <v>3</v>
      </c>
      <c r="D74" s="105">
        <f t="shared" si="19"/>
        <v>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</row>
    <row r="75" spans="2:70" ht="15" customHeight="1" outlineLevel="1">
      <c r="B75" s="88" t="str">
        <f t="shared" si="20"/>
        <v>Поступления от Покупатель 14</v>
      </c>
      <c r="C75" s="73" t="s">
        <v>3</v>
      </c>
      <c r="D75" s="105">
        <f t="shared" si="19"/>
        <v>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</row>
    <row r="76" spans="2:70" ht="15" customHeight="1" outlineLevel="1">
      <c r="B76" s="88" t="str">
        <f t="shared" si="20"/>
        <v>Поступления от Покупатель 15</v>
      </c>
      <c r="C76" s="73" t="s">
        <v>3</v>
      </c>
      <c r="D76" s="105">
        <f t="shared" si="19"/>
        <v>0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</row>
    <row r="77" spans="2:70" ht="15" customHeight="1" outlineLevel="1">
      <c r="B77" s="88" t="str">
        <f t="shared" si="20"/>
        <v>Поступления от Покупатель 16</v>
      </c>
      <c r="C77" s="73" t="s">
        <v>3</v>
      </c>
      <c r="D77" s="105">
        <f t="shared" si="19"/>
        <v>0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</row>
    <row r="78" spans="2:70" ht="15" customHeight="1" outlineLevel="1">
      <c r="B78" s="88" t="str">
        <f t="shared" si="20"/>
        <v>Поступления от Покупатель 17</v>
      </c>
      <c r="C78" s="73" t="s">
        <v>3</v>
      </c>
      <c r="D78" s="105">
        <f t="shared" si="19"/>
        <v>0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</row>
    <row r="79" spans="2:70" ht="15" customHeight="1" outlineLevel="1">
      <c r="B79" s="88" t="str">
        <f t="shared" si="20"/>
        <v>Поступления от Покупатель 18</v>
      </c>
      <c r="C79" s="73" t="s">
        <v>3</v>
      </c>
      <c r="D79" s="105">
        <f t="shared" si="19"/>
        <v>0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</row>
    <row r="80" spans="2:70" ht="15" customHeight="1" outlineLevel="1">
      <c r="B80" s="88" t="str">
        <f t="shared" si="20"/>
        <v>Поступления от Покупатель 19</v>
      </c>
      <c r="C80" s="73" t="s">
        <v>3</v>
      </c>
      <c r="D80" s="105">
        <f t="shared" si="19"/>
        <v>0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</row>
    <row r="81" spans="2:74" ht="15" customHeight="1" outlineLevel="1">
      <c r="B81" s="88" t="str">
        <f t="shared" si="20"/>
        <v>Поступления от Покупатель 20</v>
      </c>
      <c r="C81" s="73" t="s">
        <v>3</v>
      </c>
      <c r="D81" s="105">
        <f t="shared" si="19"/>
        <v>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</row>
    <row r="82" spans="2:74" ht="15" customHeight="1" outlineLevel="1">
      <c r="B82" s="88" t="s">
        <v>203</v>
      </c>
      <c r="C82" s="73" t="s">
        <v>3</v>
      </c>
      <c r="D82" s="105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</row>
    <row r="83" spans="2:74" ht="30" customHeight="1">
      <c r="B83" s="72" t="s">
        <v>159</v>
      </c>
      <c r="C83" s="73" t="s">
        <v>3</v>
      </c>
      <c r="D83" s="83">
        <f>SUM(E83:BR83)</f>
        <v>0</v>
      </c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</row>
    <row r="84" spans="2:74" ht="15" customHeight="1">
      <c r="B84" s="72" t="s">
        <v>160</v>
      </c>
      <c r="C84" s="73" t="s">
        <v>3</v>
      </c>
      <c r="D84" s="83">
        <f>SUM(E84:BR84)</f>
        <v>0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</row>
    <row r="85" spans="2:74" ht="15" customHeight="1">
      <c r="B85" s="72" t="s">
        <v>161</v>
      </c>
      <c r="C85" s="73" t="s">
        <v>3</v>
      </c>
      <c r="D85" s="83">
        <f>SUM(E85:BR85)</f>
        <v>0</v>
      </c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</row>
    <row r="86" spans="2:74" ht="15" customHeight="1">
      <c r="B86" s="72" t="s">
        <v>128</v>
      </c>
      <c r="C86" s="73" t="s">
        <v>3</v>
      </c>
      <c r="D86" s="83">
        <f>SUM(J86:BR86)</f>
        <v>0</v>
      </c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</row>
    <row r="87" spans="2:74" ht="15" customHeight="1">
      <c r="B87" s="72" t="s">
        <v>130</v>
      </c>
      <c r="C87" s="73" t="s">
        <v>3</v>
      </c>
      <c r="D87" s="83">
        <f>SUM(J87:BR87)</f>
        <v>0</v>
      </c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</row>
    <row r="88" spans="2:74" ht="15" customHeight="1">
      <c r="B88" s="77" t="s">
        <v>4</v>
      </c>
      <c r="C88" s="78" t="s">
        <v>3</v>
      </c>
      <c r="D88" s="79">
        <f>D61+D86+D87</f>
        <v>0</v>
      </c>
      <c r="E88" s="80">
        <f t="shared" ref="E88:J88" si="21">E61+E83+E84+E85+E86+E87</f>
        <v>0</v>
      </c>
      <c r="F88" s="80">
        <f t="shared" si="21"/>
        <v>0</v>
      </c>
      <c r="G88" s="80">
        <f t="shared" si="21"/>
        <v>0</v>
      </c>
      <c r="H88" s="80">
        <f t="shared" si="21"/>
        <v>0</v>
      </c>
      <c r="I88" s="80">
        <f t="shared" si="21"/>
        <v>0</v>
      </c>
      <c r="J88" s="80">
        <f t="shared" si="21"/>
        <v>0</v>
      </c>
      <c r="K88" s="80">
        <f t="shared" ref="K88:BR88" si="22">K61+K83+K84+K85+K86+K87</f>
        <v>0</v>
      </c>
      <c r="L88" s="80">
        <f t="shared" si="22"/>
        <v>0</v>
      </c>
      <c r="M88" s="80">
        <f t="shared" si="22"/>
        <v>0</v>
      </c>
      <c r="N88" s="80">
        <f t="shared" si="22"/>
        <v>0</v>
      </c>
      <c r="O88" s="80">
        <f t="shared" si="22"/>
        <v>0</v>
      </c>
      <c r="P88" s="80">
        <f t="shared" si="22"/>
        <v>0</v>
      </c>
      <c r="Q88" s="80">
        <f t="shared" si="22"/>
        <v>0</v>
      </c>
      <c r="R88" s="80">
        <f t="shared" si="22"/>
        <v>0</v>
      </c>
      <c r="S88" s="80">
        <f t="shared" si="22"/>
        <v>0</v>
      </c>
      <c r="T88" s="80">
        <f t="shared" si="22"/>
        <v>0</v>
      </c>
      <c r="U88" s="80">
        <f t="shared" si="22"/>
        <v>0</v>
      </c>
      <c r="V88" s="80">
        <f t="shared" si="22"/>
        <v>0</v>
      </c>
      <c r="W88" s="80">
        <f t="shared" si="22"/>
        <v>0</v>
      </c>
      <c r="X88" s="80">
        <f t="shared" si="22"/>
        <v>0</v>
      </c>
      <c r="Y88" s="80">
        <f t="shared" si="22"/>
        <v>0</v>
      </c>
      <c r="Z88" s="80">
        <f t="shared" si="22"/>
        <v>0</v>
      </c>
      <c r="AA88" s="80">
        <f t="shared" si="22"/>
        <v>0</v>
      </c>
      <c r="AB88" s="80">
        <f t="shared" si="22"/>
        <v>0</v>
      </c>
      <c r="AC88" s="80">
        <f t="shared" si="22"/>
        <v>0</v>
      </c>
      <c r="AD88" s="80">
        <f t="shared" si="22"/>
        <v>0</v>
      </c>
      <c r="AE88" s="80">
        <f t="shared" si="22"/>
        <v>0</v>
      </c>
      <c r="AF88" s="80">
        <f t="shared" si="22"/>
        <v>0</v>
      </c>
      <c r="AG88" s="80">
        <f t="shared" si="22"/>
        <v>0</v>
      </c>
      <c r="AH88" s="80">
        <f t="shared" si="22"/>
        <v>0</v>
      </c>
      <c r="AI88" s="80">
        <f t="shared" si="22"/>
        <v>0</v>
      </c>
      <c r="AJ88" s="80">
        <f t="shared" si="22"/>
        <v>0</v>
      </c>
      <c r="AK88" s="80">
        <f t="shared" si="22"/>
        <v>0</v>
      </c>
      <c r="AL88" s="80">
        <f t="shared" si="22"/>
        <v>0</v>
      </c>
      <c r="AM88" s="80">
        <f t="shared" si="22"/>
        <v>0</v>
      </c>
      <c r="AN88" s="80">
        <f t="shared" si="22"/>
        <v>0</v>
      </c>
      <c r="AO88" s="80">
        <f t="shared" si="22"/>
        <v>0</v>
      </c>
      <c r="AP88" s="80">
        <f t="shared" si="22"/>
        <v>0</v>
      </c>
      <c r="AQ88" s="80">
        <f t="shared" si="22"/>
        <v>0</v>
      </c>
      <c r="AR88" s="80">
        <f t="shared" si="22"/>
        <v>0</v>
      </c>
      <c r="AS88" s="80">
        <f t="shared" si="22"/>
        <v>0</v>
      </c>
      <c r="AT88" s="80">
        <f t="shared" si="22"/>
        <v>0</v>
      </c>
      <c r="AU88" s="80">
        <f t="shared" si="22"/>
        <v>0</v>
      </c>
      <c r="AV88" s="80">
        <f t="shared" si="22"/>
        <v>0</v>
      </c>
      <c r="AW88" s="80">
        <f t="shared" si="22"/>
        <v>0</v>
      </c>
      <c r="AX88" s="80">
        <f t="shared" si="22"/>
        <v>0</v>
      </c>
      <c r="AY88" s="80">
        <f t="shared" si="22"/>
        <v>0</v>
      </c>
      <c r="AZ88" s="80">
        <f t="shared" si="22"/>
        <v>0</v>
      </c>
      <c r="BA88" s="80">
        <f t="shared" si="22"/>
        <v>0</v>
      </c>
      <c r="BB88" s="80">
        <f t="shared" si="22"/>
        <v>0</v>
      </c>
      <c r="BC88" s="80">
        <f t="shared" si="22"/>
        <v>0</v>
      </c>
      <c r="BD88" s="80">
        <f t="shared" si="22"/>
        <v>0</v>
      </c>
      <c r="BE88" s="80">
        <f t="shared" si="22"/>
        <v>0</v>
      </c>
      <c r="BF88" s="80">
        <f t="shared" si="22"/>
        <v>0</v>
      </c>
      <c r="BG88" s="80">
        <f t="shared" si="22"/>
        <v>0</v>
      </c>
      <c r="BH88" s="80">
        <f t="shared" si="22"/>
        <v>0</v>
      </c>
      <c r="BI88" s="80">
        <f t="shared" si="22"/>
        <v>0</v>
      </c>
      <c r="BJ88" s="80">
        <f t="shared" si="22"/>
        <v>0</v>
      </c>
      <c r="BK88" s="80">
        <f t="shared" si="22"/>
        <v>0</v>
      </c>
      <c r="BL88" s="80">
        <f t="shared" si="22"/>
        <v>0</v>
      </c>
      <c r="BM88" s="80">
        <f t="shared" si="22"/>
        <v>0</v>
      </c>
      <c r="BN88" s="80">
        <f t="shared" si="22"/>
        <v>0</v>
      </c>
      <c r="BO88" s="80">
        <f t="shared" si="22"/>
        <v>0</v>
      </c>
      <c r="BP88" s="80">
        <f t="shared" si="22"/>
        <v>0</v>
      </c>
      <c r="BQ88" s="80">
        <f t="shared" si="22"/>
        <v>0</v>
      </c>
      <c r="BR88" s="80">
        <f t="shared" si="22"/>
        <v>0</v>
      </c>
    </row>
    <row r="90" spans="2:74">
      <c r="B90" s="81" t="s">
        <v>65</v>
      </c>
      <c r="C90" s="82"/>
      <c r="D90" s="8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</row>
    <row r="91" spans="2:74" ht="15" customHeight="1">
      <c r="B91" s="72" t="s">
        <v>167</v>
      </c>
      <c r="C91" s="73" t="s">
        <v>3</v>
      </c>
      <c r="D91" s="83">
        <f t="shared" ref="D91:D120" si="23">SUM(J91:BR91)</f>
        <v>0</v>
      </c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</row>
    <row r="92" spans="2:74" ht="15" customHeight="1">
      <c r="B92" s="72" t="s">
        <v>168</v>
      </c>
      <c r="C92" s="73" t="s">
        <v>3</v>
      </c>
      <c r="D92" s="83">
        <f t="shared" si="23"/>
        <v>0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</row>
    <row r="93" spans="2:74" ht="15" customHeight="1">
      <c r="B93" s="72" t="s">
        <v>169</v>
      </c>
      <c r="C93" s="73" t="s">
        <v>3</v>
      </c>
      <c r="D93" s="83">
        <f t="shared" si="23"/>
        <v>0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</row>
    <row r="94" spans="2:74" ht="47.25" customHeight="1">
      <c r="B94" s="72" t="s">
        <v>170</v>
      </c>
      <c r="C94" s="73" t="s">
        <v>3</v>
      </c>
      <c r="D94" s="8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</row>
    <row r="95" spans="2:74" ht="15" customHeight="1">
      <c r="B95" s="72" t="s">
        <v>171</v>
      </c>
      <c r="C95" s="73" t="s">
        <v>3</v>
      </c>
      <c r="D95" s="8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</row>
    <row r="96" spans="2:74" ht="15" customHeight="1">
      <c r="B96" s="72" t="s">
        <v>172</v>
      </c>
      <c r="C96" s="73" t="s">
        <v>3</v>
      </c>
      <c r="D96" s="8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</row>
    <row r="97" spans="2:70" ht="15" customHeight="1">
      <c r="B97" s="72" t="s">
        <v>173</v>
      </c>
      <c r="C97" s="73" t="s">
        <v>3</v>
      </c>
      <c r="D97" s="8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</row>
    <row r="98" spans="2:70" ht="15" customHeight="1">
      <c r="B98" s="72" t="s">
        <v>174</v>
      </c>
      <c r="C98" s="73" t="s">
        <v>3</v>
      </c>
      <c r="D98" s="8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</row>
    <row r="99" spans="2:70" ht="15" customHeight="1">
      <c r="B99" s="72" t="s">
        <v>175</v>
      </c>
      <c r="C99" s="73" t="s">
        <v>3</v>
      </c>
      <c r="D99" s="8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</row>
    <row r="100" spans="2:70" ht="36.75" customHeight="1">
      <c r="B100" s="72" t="s">
        <v>176</v>
      </c>
      <c r="C100" s="73" t="s">
        <v>3</v>
      </c>
      <c r="D100" s="107">
        <f t="shared" si="23"/>
        <v>0</v>
      </c>
      <c r="E100" s="74">
        <f t="shared" ref="E100:I100" si="24">SUM(E101:E119)</f>
        <v>0</v>
      </c>
      <c r="F100" s="74">
        <f t="shared" si="24"/>
        <v>0</v>
      </c>
      <c r="G100" s="74">
        <f t="shared" si="24"/>
        <v>0</v>
      </c>
      <c r="H100" s="74">
        <f t="shared" si="24"/>
        <v>0</v>
      </c>
      <c r="I100" s="74">
        <f t="shared" si="24"/>
        <v>0</v>
      </c>
      <c r="J100" s="74">
        <f>SUM(J101:J119)</f>
        <v>0</v>
      </c>
      <c r="K100" s="74">
        <f t="shared" ref="K100:BR100" si="25">SUM(K101:K119)</f>
        <v>0</v>
      </c>
      <c r="L100" s="74">
        <f t="shared" si="25"/>
        <v>0</v>
      </c>
      <c r="M100" s="74">
        <f t="shared" si="25"/>
        <v>0</v>
      </c>
      <c r="N100" s="74">
        <f t="shared" si="25"/>
        <v>0</v>
      </c>
      <c r="O100" s="74">
        <f t="shared" si="25"/>
        <v>0</v>
      </c>
      <c r="P100" s="74">
        <f t="shared" si="25"/>
        <v>0</v>
      </c>
      <c r="Q100" s="74">
        <f t="shared" si="25"/>
        <v>0</v>
      </c>
      <c r="R100" s="74">
        <f t="shared" si="25"/>
        <v>0</v>
      </c>
      <c r="S100" s="74">
        <f t="shared" si="25"/>
        <v>0</v>
      </c>
      <c r="T100" s="74">
        <f t="shared" si="25"/>
        <v>0</v>
      </c>
      <c r="U100" s="74">
        <f t="shared" si="25"/>
        <v>0</v>
      </c>
      <c r="V100" s="74">
        <f t="shared" si="25"/>
        <v>0</v>
      </c>
      <c r="W100" s="74">
        <f t="shared" si="25"/>
        <v>0</v>
      </c>
      <c r="X100" s="74">
        <f t="shared" si="25"/>
        <v>0</v>
      </c>
      <c r="Y100" s="74">
        <f t="shared" si="25"/>
        <v>0</v>
      </c>
      <c r="Z100" s="74">
        <f t="shared" si="25"/>
        <v>0</v>
      </c>
      <c r="AA100" s="74">
        <f t="shared" si="25"/>
        <v>0</v>
      </c>
      <c r="AB100" s="74">
        <f t="shared" si="25"/>
        <v>0</v>
      </c>
      <c r="AC100" s="74">
        <f t="shared" si="25"/>
        <v>0</v>
      </c>
      <c r="AD100" s="74">
        <f t="shared" si="25"/>
        <v>0</v>
      </c>
      <c r="AE100" s="74">
        <f t="shared" si="25"/>
        <v>0</v>
      </c>
      <c r="AF100" s="74">
        <f t="shared" si="25"/>
        <v>0</v>
      </c>
      <c r="AG100" s="74">
        <f t="shared" si="25"/>
        <v>0</v>
      </c>
      <c r="AH100" s="74">
        <f t="shared" si="25"/>
        <v>0</v>
      </c>
      <c r="AI100" s="74">
        <f t="shared" si="25"/>
        <v>0</v>
      </c>
      <c r="AJ100" s="74">
        <f t="shared" si="25"/>
        <v>0</v>
      </c>
      <c r="AK100" s="74">
        <f t="shared" si="25"/>
        <v>0</v>
      </c>
      <c r="AL100" s="74">
        <f t="shared" si="25"/>
        <v>0</v>
      </c>
      <c r="AM100" s="74">
        <f t="shared" si="25"/>
        <v>0</v>
      </c>
      <c r="AN100" s="74">
        <f t="shared" si="25"/>
        <v>0</v>
      </c>
      <c r="AO100" s="74">
        <f t="shared" si="25"/>
        <v>0</v>
      </c>
      <c r="AP100" s="74">
        <f t="shared" si="25"/>
        <v>0</v>
      </c>
      <c r="AQ100" s="74">
        <f t="shared" si="25"/>
        <v>0</v>
      </c>
      <c r="AR100" s="74">
        <f t="shared" si="25"/>
        <v>0</v>
      </c>
      <c r="AS100" s="74">
        <f t="shared" si="25"/>
        <v>0</v>
      </c>
      <c r="AT100" s="74">
        <f t="shared" si="25"/>
        <v>0</v>
      </c>
      <c r="AU100" s="74">
        <f t="shared" si="25"/>
        <v>0</v>
      </c>
      <c r="AV100" s="74">
        <f t="shared" si="25"/>
        <v>0</v>
      </c>
      <c r="AW100" s="74">
        <f t="shared" si="25"/>
        <v>0</v>
      </c>
      <c r="AX100" s="74">
        <f t="shared" si="25"/>
        <v>0</v>
      </c>
      <c r="AY100" s="74">
        <f t="shared" si="25"/>
        <v>0</v>
      </c>
      <c r="AZ100" s="74">
        <f t="shared" si="25"/>
        <v>0</v>
      </c>
      <c r="BA100" s="74">
        <f t="shared" si="25"/>
        <v>0</v>
      </c>
      <c r="BB100" s="74">
        <f t="shared" si="25"/>
        <v>0</v>
      </c>
      <c r="BC100" s="74">
        <f t="shared" si="25"/>
        <v>0</v>
      </c>
      <c r="BD100" s="74">
        <f t="shared" si="25"/>
        <v>0</v>
      </c>
      <c r="BE100" s="74">
        <f t="shared" si="25"/>
        <v>0</v>
      </c>
      <c r="BF100" s="74">
        <f t="shared" si="25"/>
        <v>0</v>
      </c>
      <c r="BG100" s="74">
        <f t="shared" si="25"/>
        <v>0</v>
      </c>
      <c r="BH100" s="74">
        <f t="shared" si="25"/>
        <v>0</v>
      </c>
      <c r="BI100" s="74">
        <f t="shared" si="25"/>
        <v>0</v>
      </c>
      <c r="BJ100" s="74">
        <f t="shared" si="25"/>
        <v>0</v>
      </c>
      <c r="BK100" s="74">
        <f t="shared" si="25"/>
        <v>0</v>
      </c>
      <c r="BL100" s="74">
        <f t="shared" si="25"/>
        <v>0</v>
      </c>
      <c r="BM100" s="74">
        <f t="shared" si="25"/>
        <v>0</v>
      </c>
      <c r="BN100" s="74">
        <f t="shared" si="25"/>
        <v>0</v>
      </c>
      <c r="BO100" s="74">
        <f t="shared" si="25"/>
        <v>0</v>
      </c>
      <c r="BP100" s="74">
        <f t="shared" si="25"/>
        <v>0</v>
      </c>
      <c r="BQ100" s="74">
        <f t="shared" si="25"/>
        <v>0</v>
      </c>
      <c r="BR100" s="74">
        <f t="shared" si="25"/>
        <v>0</v>
      </c>
    </row>
    <row r="101" spans="2:70" ht="30" outlineLevel="1">
      <c r="B101" s="72" t="str">
        <f t="shared" ref="B101:B119" si="26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01" s="73" t="s">
        <v>3</v>
      </c>
      <c r="D101" s="107">
        <f t="shared" si="23"/>
        <v>0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</row>
    <row r="102" spans="2:70" ht="30" outlineLevel="1">
      <c r="B102" s="72" t="str">
        <f t="shared" si="26"/>
        <v xml:space="preserve">      по договору с  № от 00.01.1900 на сумму 0 тыс. руб.</v>
      </c>
      <c r="C102" s="73" t="s">
        <v>3</v>
      </c>
      <c r="D102" s="107">
        <f t="shared" si="23"/>
        <v>0</v>
      </c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</row>
    <row r="103" spans="2:70" ht="30" outlineLevel="1">
      <c r="B103" s="72" t="str">
        <f t="shared" si="26"/>
        <v xml:space="preserve">      по договору с  № от 00.01.1900 на сумму 0 тыс. руб.</v>
      </c>
      <c r="C103" s="73" t="s">
        <v>3</v>
      </c>
      <c r="D103" s="107">
        <f t="shared" si="23"/>
        <v>0</v>
      </c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</row>
    <row r="104" spans="2:70" ht="30" outlineLevel="1">
      <c r="B104" s="72" t="str">
        <f t="shared" si="26"/>
        <v xml:space="preserve">      по договору с  № от 00.01.1900 на сумму 0 тыс. руб.</v>
      </c>
      <c r="C104" s="73" t="s">
        <v>3</v>
      </c>
      <c r="D104" s="107">
        <f t="shared" si="23"/>
        <v>0</v>
      </c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</row>
    <row r="105" spans="2:70" ht="30" outlineLevel="1">
      <c r="B105" s="72" t="str">
        <f t="shared" si="26"/>
        <v xml:space="preserve">      по договору с  № от 00.01.1900 на сумму 0 тыс. руб.</v>
      </c>
      <c r="C105" s="73" t="s">
        <v>3</v>
      </c>
      <c r="D105" s="107">
        <f t="shared" si="23"/>
        <v>0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</row>
    <row r="106" spans="2:70" ht="30" outlineLevel="1">
      <c r="B106" s="72" t="str">
        <f t="shared" si="26"/>
        <v xml:space="preserve">      по договору с  № от 00.01.1900 на сумму 0 тыс. руб.</v>
      </c>
      <c r="C106" s="73" t="s">
        <v>3</v>
      </c>
      <c r="D106" s="107">
        <f t="shared" si="23"/>
        <v>0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</row>
    <row r="107" spans="2:70" ht="30" outlineLevel="1">
      <c r="B107" s="72" t="str">
        <f t="shared" si="26"/>
        <v xml:space="preserve">      по договору с  № от 00.01.1900 на сумму 0 тыс. руб.</v>
      </c>
      <c r="C107" s="73" t="s">
        <v>3</v>
      </c>
      <c r="D107" s="107">
        <f t="shared" si="23"/>
        <v>0</v>
      </c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</row>
    <row r="108" spans="2:70" ht="30" outlineLevel="1">
      <c r="B108" s="72" t="str">
        <f t="shared" si="26"/>
        <v xml:space="preserve">      по договору с  № от 00.01.1900 на сумму 0 тыс. руб.</v>
      </c>
      <c r="C108" s="73" t="s">
        <v>3</v>
      </c>
      <c r="D108" s="107">
        <f t="shared" si="23"/>
        <v>0</v>
      </c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</row>
    <row r="109" spans="2:70" ht="30" outlineLevel="1">
      <c r="B109" s="72" t="str">
        <f t="shared" si="26"/>
        <v xml:space="preserve">      по договору с  № от 00.01.1900 на сумму 0 тыс. руб.</v>
      </c>
      <c r="C109" s="73" t="s">
        <v>3</v>
      </c>
      <c r="D109" s="107">
        <f t="shared" si="23"/>
        <v>0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</row>
    <row r="110" spans="2:70" ht="30" outlineLevel="1">
      <c r="B110" s="72" t="str">
        <f t="shared" si="26"/>
        <v xml:space="preserve">      по договору с  № от 00.01.1900 на сумму 0 тыс. руб.</v>
      </c>
      <c r="C110" s="73" t="s">
        <v>3</v>
      </c>
      <c r="D110" s="107">
        <f t="shared" si="23"/>
        <v>0</v>
      </c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</row>
    <row r="111" spans="2:70" ht="30" outlineLevel="1">
      <c r="B111" s="72" t="str">
        <f t="shared" si="26"/>
        <v xml:space="preserve">      по договору с  № от 00.01.1900 на сумму 0 тыс. руб.</v>
      </c>
      <c r="C111" s="73" t="s">
        <v>3</v>
      </c>
      <c r="D111" s="107">
        <f t="shared" si="23"/>
        <v>0</v>
      </c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</row>
    <row r="112" spans="2:70" ht="30" outlineLevel="1">
      <c r="B112" s="72" t="str">
        <f t="shared" si="26"/>
        <v xml:space="preserve">      по договору с  № от 00.01.1900 на сумму 0 тыс. руб.</v>
      </c>
      <c r="C112" s="73" t="s">
        <v>3</v>
      </c>
      <c r="D112" s="107">
        <f t="shared" si="23"/>
        <v>0</v>
      </c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</row>
    <row r="113" spans="2:76" ht="30" outlineLevel="1">
      <c r="B113" s="72" t="str">
        <f t="shared" si="26"/>
        <v xml:space="preserve">      по договору с  № от 00.01.1900 на сумму 0 тыс. руб.</v>
      </c>
      <c r="C113" s="73" t="s">
        <v>3</v>
      </c>
      <c r="D113" s="107">
        <f t="shared" si="23"/>
        <v>0</v>
      </c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</row>
    <row r="114" spans="2:76" ht="30" outlineLevel="1">
      <c r="B114" s="72" t="str">
        <f t="shared" si="26"/>
        <v xml:space="preserve">      по договору с  № от 00.01.1900 на сумму 0 тыс. руб.</v>
      </c>
      <c r="C114" s="73" t="s">
        <v>3</v>
      </c>
      <c r="D114" s="107">
        <f t="shared" si="23"/>
        <v>0</v>
      </c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</row>
    <row r="115" spans="2:76" ht="30" outlineLevel="1">
      <c r="B115" s="72" t="str">
        <f t="shared" si="26"/>
        <v xml:space="preserve">      по договору с  № от 00.01.1900 на сумму 0 тыс. руб.</v>
      </c>
      <c r="C115" s="73" t="s">
        <v>3</v>
      </c>
      <c r="D115" s="107">
        <f t="shared" si="23"/>
        <v>0</v>
      </c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</row>
    <row r="116" spans="2:76" ht="30" outlineLevel="1">
      <c r="B116" s="72" t="str">
        <f t="shared" si="26"/>
        <v xml:space="preserve">      по договору с  № от 00.01.1900 на сумму 0 тыс. руб.</v>
      </c>
      <c r="C116" s="73" t="s">
        <v>3</v>
      </c>
      <c r="D116" s="107">
        <f t="shared" si="23"/>
        <v>0</v>
      </c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</row>
    <row r="117" spans="2:76" ht="30" outlineLevel="1">
      <c r="B117" s="72" t="str">
        <f t="shared" si="26"/>
        <v xml:space="preserve">      по договору с  № от 00.01.1900 на сумму 0 тыс. руб.</v>
      </c>
      <c r="C117" s="73" t="s">
        <v>3</v>
      </c>
      <c r="D117" s="107">
        <f t="shared" si="23"/>
        <v>0</v>
      </c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</row>
    <row r="118" spans="2:76" ht="30" outlineLevel="1">
      <c r="B118" s="72" t="str">
        <f t="shared" si="26"/>
        <v xml:space="preserve">      по договору с  № от 00.01.1900 на сумму 0 тыс. руб.</v>
      </c>
      <c r="C118" s="73" t="s">
        <v>3</v>
      </c>
      <c r="D118" s="107">
        <f t="shared" si="23"/>
        <v>0</v>
      </c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</row>
    <row r="119" spans="2:76" ht="30" outlineLevel="1">
      <c r="B119" s="72" t="str">
        <f t="shared" si="26"/>
        <v xml:space="preserve">      по договору с  № от 00.01.1900 на сумму 0 тыс. руб.</v>
      </c>
      <c r="C119" s="73" t="s">
        <v>3</v>
      </c>
      <c r="D119" s="107">
        <f t="shared" si="23"/>
        <v>0</v>
      </c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</row>
    <row r="120" spans="2:76" ht="30">
      <c r="B120" s="117" t="s">
        <v>229</v>
      </c>
      <c r="C120" s="73" t="s">
        <v>3</v>
      </c>
      <c r="D120" s="107">
        <f t="shared" si="23"/>
        <v>-2744.9227814581945</v>
      </c>
      <c r="E120" s="74">
        <f>-SUMIF('Параметры займа'!$Q$24:$Q$52,ПДДС!E8,'Параметры займа'!$J$24:$J$52)</f>
        <v>0</v>
      </c>
      <c r="F120" s="74">
        <f>-SUMIF('Параметры займа'!$Q$24:$Q$52,ПДДС!F8,'Параметры займа'!$J$24:$J$52)</f>
        <v>0</v>
      </c>
      <c r="G120" s="74">
        <f>-SUMIF('Параметры займа'!$Q$24:$Q$52,ПДДС!G8,'Параметры займа'!$J$24:$J$52)</f>
        <v>0</v>
      </c>
      <c r="H120" s="74">
        <f>-SUMIF('Параметры займа'!$Q$24:$Q$52,ПДДС!H8,'Параметры займа'!$J$24:$J$52)</f>
        <v>0</v>
      </c>
      <c r="I120" s="74">
        <f>-SUMIF('Параметры займа'!$Q$24:$Q$52,ПДДС!I8,'Параметры займа'!$J$24:$J$52)</f>
        <v>0</v>
      </c>
      <c r="J120" s="74">
        <f>-SUMIF('Параметры займа'!$Q$24:$Q$52,ПДДС!J8,'Параметры займа'!$J$24:$J$52)</f>
        <v>0</v>
      </c>
      <c r="K120" s="74">
        <f>-SUMIF('Параметры займа'!$Q$24:$Q$52,ПДДС!K8,'Параметры займа'!$J$24:$J$52)</f>
        <v>-196.03825136612056</v>
      </c>
      <c r="L120" s="74">
        <f>-SUMIF('Параметры займа'!$Q$24:$Q$52,ПДДС!L8,'Параметры займа'!$J$24:$J$52)</f>
        <v>-219.94535519125731</v>
      </c>
      <c r="M120" s="74">
        <f>-SUMIF('Параметры займа'!$Q$24:$Q$52,ПДДС!M8,'Параметры займа'!$J$24:$J$52)</f>
        <v>-217.55464480874363</v>
      </c>
      <c r="N120" s="74">
        <f>-SUMIF('Параметры займа'!$Q$24:$Q$52,ПДДС!N8,'Параметры займа'!$J$24:$J$52)</f>
        <v>-215.68137585148557</v>
      </c>
      <c r="O120" s="74">
        <f>-SUMIF('Параметры займа'!$Q$24:$Q$52,ПДДС!O8,'Параметры займа'!$J$24:$J$52)</f>
        <v>-220.54794520547912</v>
      </c>
      <c r="P120" s="74">
        <f>-SUMIF('Параметры займа'!$Q$24:$Q$52,ПДДС!P8,'Параметры займа'!$J$24:$J$52)</f>
        <v>-208.26198630137006</v>
      </c>
      <c r="Q120" s="74">
        <f>-SUMIF('Параметры займа'!$Q$24:$Q$52,ПДДС!Q8,'Параметры займа'!$J$24:$J$52)</f>
        <v>-192.38013698630144</v>
      </c>
      <c r="R120" s="74">
        <f>-SUMIF('Параметры займа'!$Q$24:$Q$52,ПДДС!R8,'Параметры займа'!$J$24:$J$52)</f>
        <v>-179.19520547945208</v>
      </c>
      <c r="S120" s="74">
        <f>-SUMIF('Параметры займа'!$Q$24:$Q$52,ПДДС!S8,'Параметры займа'!$J$24:$J$52)</f>
        <v>-167.05907534246595</v>
      </c>
      <c r="T120" s="74">
        <f>-SUMIF('Параметры займа'!$Q$24:$Q$52,ПДДС!T8,'Параметры займа'!$J$24:$J$52)</f>
        <v>-153.1250000000002</v>
      </c>
      <c r="U120" s="74">
        <f>-SUMIF('Параметры займа'!$Q$24:$Q$52,ПДДС!U8,'Параметры займа'!$J$24:$J$52)</f>
        <v>-137.84246575342442</v>
      </c>
      <c r="V120" s="74">
        <f>-SUMIF('Параметры займа'!$Q$24:$Q$52,ПДДС!V8,'Параметры займа'!$J$24:$J$52)</f>
        <v>-125.25684931506865</v>
      </c>
      <c r="W120" s="74">
        <f>-SUMIF('Параметры займа'!$Q$24:$Q$52,ПДДС!W8,'Параметры займа'!$J$24:$J$52)</f>
        <v>-111.92208904109573</v>
      </c>
      <c r="X120" s="74">
        <f>-SUMIF('Параметры займа'!$Q$24:$Q$52,ПДДС!X8,'Параметры займа'!$J$24:$J$52)</f>
        <v>-97.988013698630155</v>
      </c>
      <c r="Y120" s="74">
        <f>-SUMIF('Параметры займа'!$Q$24:$Q$52,ПДДС!Y8,'Параметры займа'!$J$24:$J$52)</f>
        <v>-83.304794520548043</v>
      </c>
      <c r="Z120" s="74">
        <f>-SUMIF('Параметры займа'!$Q$24:$Q$52,ПДДС!Z8,'Параметры займа'!$J$24:$J$52)</f>
        <v>-71.89774917658508</v>
      </c>
      <c r="AA120" s="74">
        <f>-SUMIF('Параметры займа'!$Q$24:$Q$52,ПДДС!AA8,'Параметры займа'!$J$24:$J$52)</f>
        <v>-56.629952185792476</v>
      </c>
      <c r="AB120" s="74">
        <f>-SUMIF('Параметры займа'!$Q$24:$Q$52,ПДДС!AB8,'Параметры займа'!$J$24:$J$52)</f>
        <v>-42.733948087431742</v>
      </c>
      <c r="AC120" s="74">
        <f>-SUMIF('Параметры займа'!$Q$24:$Q$52,ПДДС!AC8,'Параметры займа'!$J$24:$J$52)</f>
        <v>-28.688524590164</v>
      </c>
      <c r="AD120" s="74">
        <f>-SUMIF('Параметры займа'!$Q$24:$Q$52,ПДДС!AD8,'Параметры займа'!$J$24:$J$52)</f>
        <v>-18.869418556778179</v>
      </c>
      <c r="AE120" s="74">
        <f>-SUMIF('Параметры займа'!$Q$24:$Q$52,ПДДС!AE8,'Параметры займа'!$J$24:$J$52)</f>
        <v>0</v>
      </c>
      <c r="AF120" s="74">
        <f>-SUMIF('Параметры займа'!$Q$24:$Q$52,ПДДС!AF8,'Параметры займа'!$J$24:$J$52)</f>
        <v>0</v>
      </c>
      <c r="AG120" s="74">
        <f>-SUMIF('Параметры займа'!$Q$24:$Q$52,ПДДС!AG8,'Параметры займа'!$J$24:$J$52)</f>
        <v>0</v>
      </c>
      <c r="AH120" s="74">
        <f>-SUMIF('Параметры займа'!$Q$24:$Q$52,ПДДС!AH8,'Параметры займа'!$J$24:$J$52)</f>
        <v>0</v>
      </c>
      <c r="AI120" s="74">
        <f>-SUMIF('Параметры займа'!$Q$24:$Q$52,ПДДС!AI8,'Параметры займа'!$J$24:$J$52)</f>
        <v>0</v>
      </c>
      <c r="AJ120" s="74">
        <f>-SUMIF('Параметры займа'!$Q$24:$Q$52,ПДДС!AJ8,'Параметры займа'!$J$24:$J$52)</f>
        <v>0</v>
      </c>
      <c r="AK120" s="74">
        <f>-SUMIF('Параметры займа'!$Q$24:$Q$52,ПДДС!AK8,'Параметры займа'!$J$24:$J$52)</f>
        <v>0</v>
      </c>
      <c r="AL120" s="74">
        <f>-SUMIF('Параметры займа'!$Q$24:$Q$52,ПДДС!AL8,'Параметры займа'!$J$24:$J$52)</f>
        <v>0</v>
      </c>
      <c r="AM120" s="74">
        <f>-SUMIF('Параметры займа'!$Q$24:$Q$52,ПДДС!AM8,'Параметры займа'!$J$24:$J$52)</f>
        <v>0</v>
      </c>
      <c r="AN120" s="74">
        <f>-SUMIF('Параметры займа'!$Q$24:$Q$52,ПДДС!AN8,'Параметры займа'!$J$24:$J$52)</f>
        <v>0</v>
      </c>
      <c r="AO120" s="74">
        <f>-SUMIF('Параметры займа'!$Q$24:$Q$52,ПДДС!AO8,'Параметры займа'!$J$24:$J$52)</f>
        <v>0</v>
      </c>
      <c r="AP120" s="74">
        <f>-SUMIF('Параметры займа'!$Q$24:$Q$52,ПДДС!AP8,'Параметры займа'!$J$24:$J$52)</f>
        <v>0</v>
      </c>
      <c r="AQ120" s="74">
        <f>-SUMIF('Параметры займа'!$Q$24:$Q$52,ПДДС!AQ8,'Параметры займа'!$J$24:$J$52)</f>
        <v>0</v>
      </c>
      <c r="AR120" s="74">
        <f>-SUMIF('Параметры займа'!$Q$24:$Q$52,ПДДС!AR8,'Параметры займа'!$J$24:$J$52)</f>
        <v>0</v>
      </c>
      <c r="AS120" s="74">
        <f>-SUMIF('Параметры займа'!$Q$24:$Q$52,ПДДС!AS8,'Параметры займа'!$J$24:$J$52)</f>
        <v>0</v>
      </c>
      <c r="AT120" s="74">
        <f>-SUMIF('Параметры займа'!$Q$24:$Q$52,ПДДС!AT8,'Параметры займа'!$J$24:$J$52)</f>
        <v>0</v>
      </c>
      <c r="AU120" s="74">
        <f>-SUMIF('Параметры займа'!$Q$24:$Q$52,ПДДС!AU8,'Параметры займа'!$J$24:$J$52)</f>
        <v>0</v>
      </c>
      <c r="AV120" s="74">
        <f>-SUMIF('Параметры займа'!$Q$24:$Q$52,ПДДС!AV8,'Параметры займа'!$J$24:$J$52)</f>
        <v>0</v>
      </c>
      <c r="AW120" s="74">
        <f>-SUMIF('Параметры займа'!$Q$24:$Q$52,ПДДС!AW8,'Параметры займа'!$J$24:$J$52)</f>
        <v>0</v>
      </c>
      <c r="AX120" s="74">
        <f>-SUMIF('Параметры займа'!$Q$24:$Q$52,ПДДС!AX8,'Параметры займа'!$J$24:$J$52)</f>
        <v>0</v>
      </c>
      <c r="AY120" s="74">
        <f>-SUMIF('Параметры займа'!$Q$24:$Q$52,ПДДС!AY8,'Параметры займа'!$J$24:$J$52)</f>
        <v>0</v>
      </c>
      <c r="AZ120" s="74">
        <f>-SUMIF('Параметры займа'!$Q$24:$Q$52,ПДДС!AZ8,'Параметры займа'!$J$24:$J$52)</f>
        <v>0</v>
      </c>
      <c r="BA120" s="74">
        <f>-SUMIF('Параметры займа'!$Q$24:$Q$52,ПДДС!BA8,'Параметры займа'!$J$24:$J$52)</f>
        <v>0</v>
      </c>
      <c r="BB120" s="74">
        <f>-SUMIF('Параметры займа'!$Q$24:$Q$52,ПДДС!BB8,'Параметры займа'!$J$24:$J$52)</f>
        <v>0</v>
      </c>
      <c r="BC120" s="74">
        <f>-SUMIF('Параметры займа'!$Q$24:$Q$52,ПДДС!BC8,'Параметры займа'!$J$24:$J$52)</f>
        <v>0</v>
      </c>
      <c r="BD120" s="74">
        <f>-SUMIF('Параметры займа'!$Q$24:$Q$52,ПДДС!BD8,'Параметры займа'!$J$24:$J$52)</f>
        <v>0</v>
      </c>
      <c r="BE120" s="74">
        <f>-SUMIF('Параметры займа'!$Q$24:$Q$52,ПДДС!BE8,'Параметры займа'!$J$24:$J$52)</f>
        <v>0</v>
      </c>
      <c r="BF120" s="74">
        <f>-SUMIF('Параметры займа'!$Q$24:$Q$52,ПДДС!BF8,'Параметры займа'!$J$24:$J$52)</f>
        <v>0</v>
      </c>
      <c r="BG120" s="74">
        <f>-SUMIF('Параметры займа'!$Q$24:$Q$52,ПДДС!BG8,'Параметры займа'!$J$24:$J$52)</f>
        <v>0</v>
      </c>
      <c r="BH120" s="74">
        <f>-SUMIF('Параметры займа'!$Q$24:$Q$52,ПДДС!BH8,'Параметры займа'!$J$24:$J$52)</f>
        <v>0</v>
      </c>
      <c r="BI120" s="74">
        <f>-SUMIF('Параметры займа'!$Q$24:$Q$52,ПДДС!BI8,'Параметры займа'!$J$24:$J$52)</f>
        <v>0</v>
      </c>
      <c r="BJ120" s="74">
        <f>-SUMIF('Параметры займа'!$Q$24:$Q$52,ПДДС!BJ8,'Параметры займа'!$J$24:$J$52)</f>
        <v>0</v>
      </c>
      <c r="BK120" s="74">
        <f>-SUMIF('Параметры займа'!$Q$24:$Q$52,ПДДС!BK8,'Параметры займа'!$J$24:$J$52)</f>
        <v>0</v>
      </c>
      <c r="BL120" s="74">
        <f>-SUMIF('Параметры займа'!$Q$24:$Q$52,ПДДС!BL8,'Параметры займа'!$J$24:$J$52)</f>
        <v>0</v>
      </c>
      <c r="BM120" s="74">
        <f>-SUMIF('Параметры займа'!$Q$24:$Q$52,ПДДС!BM8,'Параметры займа'!$J$24:$J$52)</f>
        <v>0</v>
      </c>
      <c r="BN120" s="74">
        <f>-SUMIF('Параметры займа'!$Q$24:$Q$52,ПДДС!BN8,'Параметры займа'!$J$24:$J$52)</f>
        <v>0</v>
      </c>
      <c r="BO120" s="74">
        <f>-SUMIF('Параметры займа'!$Q$24:$Q$52,ПДДС!BO8,'Параметры займа'!$J$24:$J$52)</f>
        <v>0</v>
      </c>
      <c r="BP120" s="74">
        <f>-SUMIF('Параметры займа'!$Q$24:$Q$52,ПДДС!BP8,'Параметры займа'!$J$24:$J$52)</f>
        <v>0</v>
      </c>
      <c r="BQ120" s="74">
        <f>-SUMIF('Параметры займа'!$Q$24:$Q$52,ПДДС!BQ8,'Параметры займа'!$J$24:$J$52)</f>
        <v>0</v>
      </c>
      <c r="BR120" s="74">
        <f>-SUMIF('Параметры займа'!$Q$24:$Q$52,ПДДС!BR8,'Параметры займа'!$J$24:$J$52)</f>
        <v>0</v>
      </c>
    </row>
    <row r="121" spans="2:76" ht="15" customHeight="1">
      <c r="B121" s="77" t="s">
        <v>4</v>
      </c>
      <c r="C121" s="78" t="s">
        <v>3</v>
      </c>
      <c r="D121" s="79">
        <f>SUM(D91:D120)</f>
        <v>-2744.9227814581945</v>
      </c>
      <c r="E121" s="79">
        <f>E91+E92+E93+E94+E95+E96+E97+E98+E99+E100+E120</f>
        <v>0</v>
      </c>
      <c r="F121" s="79">
        <f t="shared" ref="F121:BQ121" si="27">F91+F92+F93+F94+F95+F96+F97+F98+F99+F100+F120</f>
        <v>0</v>
      </c>
      <c r="G121" s="79">
        <f t="shared" si="27"/>
        <v>0</v>
      </c>
      <c r="H121" s="79">
        <f t="shared" si="27"/>
        <v>0</v>
      </c>
      <c r="I121" s="79">
        <f t="shared" si="27"/>
        <v>0</v>
      </c>
      <c r="J121" s="79">
        <f t="shared" si="27"/>
        <v>0</v>
      </c>
      <c r="K121" s="79">
        <f t="shared" si="27"/>
        <v>-196.03825136612056</v>
      </c>
      <c r="L121" s="79">
        <f t="shared" si="27"/>
        <v>-219.94535519125731</v>
      </c>
      <c r="M121" s="79">
        <f t="shared" si="27"/>
        <v>-217.55464480874363</v>
      </c>
      <c r="N121" s="79">
        <f t="shared" si="27"/>
        <v>-215.68137585148557</v>
      </c>
      <c r="O121" s="79">
        <f t="shared" si="27"/>
        <v>-220.54794520547912</v>
      </c>
      <c r="P121" s="79">
        <f t="shared" si="27"/>
        <v>-208.26198630137006</v>
      </c>
      <c r="Q121" s="79">
        <f t="shared" si="27"/>
        <v>-192.38013698630144</v>
      </c>
      <c r="R121" s="79">
        <f t="shared" si="27"/>
        <v>-179.19520547945208</v>
      </c>
      <c r="S121" s="79">
        <f t="shared" si="27"/>
        <v>-167.05907534246595</v>
      </c>
      <c r="T121" s="79">
        <f t="shared" si="27"/>
        <v>-153.1250000000002</v>
      </c>
      <c r="U121" s="79">
        <f t="shared" si="27"/>
        <v>-137.84246575342442</v>
      </c>
      <c r="V121" s="79">
        <f t="shared" si="27"/>
        <v>-125.25684931506865</v>
      </c>
      <c r="W121" s="79">
        <f t="shared" si="27"/>
        <v>-111.92208904109573</v>
      </c>
      <c r="X121" s="79">
        <f t="shared" si="27"/>
        <v>-97.988013698630155</v>
      </c>
      <c r="Y121" s="79">
        <f t="shared" si="27"/>
        <v>-83.304794520548043</v>
      </c>
      <c r="Z121" s="79">
        <f t="shared" si="27"/>
        <v>-71.89774917658508</v>
      </c>
      <c r="AA121" s="79">
        <f t="shared" si="27"/>
        <v>-56.629952185792476</v>
      </c>
      <c r="AB121" s="79">
        <f t="shared" si="27"/>
        <v>-42.733948087431742</v>
      </c>
      <c r="AC121" s="79">
        <f t="shared" si="27"/>
        <v>-28.688524590164</v>
      </c>
      <c r="AD121" s="79">
        <f t="shared" si="27"/>
        <v>-18.869418556778179</v>
      </c>
      <c r="AE121" s="79">
        <f t="shared" si="27"/>
        <v>0</v>
      </c>
      <c r="AF121" s="79">
        <f t="shared" si="27"/>
        <v>0</v>
      </c>
      <c r="AG121" s="79">
        <f t="shared" si="27"/>
        <v>0</v>
      </c>
      <c r="AH121" s="79">
        <f t="shared" si="27"/>
        <v>0</v>
      </c>
      <c r="AI121" s="79">
        <f t="shared" si="27"/>
        <v>0</v>
      </c>
      <c r="AJ121" s="79">
        <f t="shared" si="27"/>
        <v>0</v>
      </c>
      <c r="AK121" s="79">
        <f t="shared" si="27"/>
        <v>0</v>
      </c>
      <c r="AL121" s="79">
        <f t="shared" si="27"/>
        <v>0</v>
      </c>
      <c r="AM121" s="79">
        <f t="shared" si="27"/>
        <v>0</v>
      </c>
      <c r="AN121" s="79">
        <f t="shared" si="27"/>
        <v>0</v>
      </c>
      <c r="AO121" s="79">
        <f t="shared" si="27"/>
        <v>0</v>
      </c>
      <c r="AP121" s="79">
        <f t="shared" si="27"/>
        <v>0</v>
      </c>
      <c r="AQ121" s="79">
        <f t="shared" si="27"/>
        <v>0</v>
      </c>
      <c r="AR121" s="79">
        <f t="shared" si="27"/>
        <v>0</v>
      </c>
      <c r="AS121" s="79">
        <f t="shared" si="27"/>
        <v>0</v>
      </c>
      <c r="AT121" s="79">
        <f t="shared" si="27"/>
        <v>0</v>
      </c>
      <c r="AU121" s="79">
        <f t="shared" si="27"/>
        <v>0</v>
      </c>
      <c r="AV121" s="79">
        <f t="shared" si="27"/>
        <v>0</v>
      </c>
      <c r="AW121" s="79">
        <f t="shared" si="27"/>
        <v>0</v>
      </c>
      <c r="AX121" s="79">
        <f t="shared" si="27"/>
        <v>0</v>
      </c>
      <c r="AY121" s="79">
        <f t="shared" si="27"/>
        <v>0</v>
      </c>
      <c r="AZ121" s="79">
        <f t="shared" si="27"/>
        <v>0</v>
      </c>
      <c r="BA121" s="79">
        <f t="shared" si="27"/>
        <v>0</v>
      </c>
      <c r="BB121" s="79">
        <f t="shared" si="27"/>
        <v>0</v>
      </c>
      <c r="BC121" s="79">
        <f t="shared" si="27"/>
        <v>0</v>
      </c>
      <c r="BD121" s="79">
        <f t="shared" si="27"/>
        <v>0</v>
      </c>
      <c r="BE121" s="79">
        <f t="shared" si="27"/>
        <v>0</v>
      </c>
      <c r="BF121" s="79">
        <f t="shared" si="27"/>
        <v>0</v>
      </c>
      <c r="BG121" s="79">
        <f t="shared" si="27"/>
        <v>0</v>
      </c>
      <c r="BH121" s="79">
        <f t="shared" si="27"/>
        <v>0</v>
      </c>
      <c r="BI121" s="79">
        <f t="shared" si="27"/>
        <v>0</v>
      </c>
      <c r="BJ121" s="79">
        <f t="shared" si="27"/>
        <v>0</v>
      </c>
      <c r="BK121" s="79">
        <f t="shared" si="27"/>
        <v>0</v>
      </c>
      <c r="BL121" s="79">
        <f t="shared" si="27"/>
        <v>0</v>
      </c>
      <c r="BM121" s="79">
        <f t="shared" si="27"/>
        <v>0</v>
      </c>
      <c r="BN121" s="79">
        <f t="shared" si="27"/>
        <v>0</v>
      </c>
      <c r="BO121" s="79">
        <f t="shared" si="27"/>
        <v>0</v>
      </c>
      <c r="BP121" s="79">
        <f t="shared" si="27"/>
        <v>0</v>
      </c>
      <c r="BQ121" s="79">
        <f t="shared" si="27"/>
        <v>0</v>
      </c>
      <c r="BR121" s="79">
        <f t="shared" ref="BR121" si="28">BR91+BR92+BR93+BR94+BR95+BR96+BR97+BR98+BR99+BR100+BR120</f>
        <v>0</v>
      </c>
    </row>
    <row r="123" spans="2:76" ht="15" customHeight="1">
      <c r="B123" s="85" t="s">
        <v>54</v>
      </c>
      <c r="C123" s="86" t="s">
        <v>3</v>
      </c>
      <c r="D123" s="79">
        <f t="shared" ref="D123:AI123" si="29">SUM(D88,D121)</f>
        <v>-2744.9227814581945</v>
      </c>
      <c r="E123" s="79">
        <f t="shared" si="29"/>
        <v>0</v>
      </c>
      <c r="F123" s="79">
        <f t="shared" si="29"/>
        <v>0</v>
      </c>
      <c r="G123" s="79">
        <f t="shared" si="29"/>
        <v>0</v>
      </c>
      <c r="H123" s="79">
        <f t="shared" si="29"/>
        <v>0</v>
      </c>
      <c r="I123" s="79">
        <f t="shared" si="29"/>
        <v>0</v>
      </c>
      <c r="J123" s="79">
        <f t="shared" si="29"/>
        <v>0</v>
      </c>
      <c r="K123" s="79">
        <f t="shared" si="29"/>
        <v>-196.03825136612056</v>
      </c>
      <c r="L123" s="79">
        <f t="shared" si="29"/>
        <v>-219.94535519125731</v>
      </c>
      <c r="M123" s="79">
        <f t="shared" si="29"/>
        <v>-217.55464480874363</v>
      </c>
      <c r="N123" s="79">
        <f t="shared" si="29"/>
        <v>-215.68137585148557</v>
      </c>
      <c r="O123" s="79">
        <f t="shared" si="29"/>
        <v>-220.54794520547912</v>
      </c>
      <c r="P123" s="79">
        <f t="shared" si="29"/>
        <v>-208.26198630137006</v>
      </c>
      <c r="Q123" s="79">
        <f t="shared" si="29"/>
        <v>-192.38013698630144</v>
      </c>
      <c r="R123" s="79">
        <f t="shared" si="29"/>
        <v>-179.19520547945208</v>
      </c>
      <c r="S123" s="79">
        <f t="shared" si="29"/>
        <v>-167.05907534246595</v>
      </c>
      <c r="T123" s="79">
        <f t="shared" si="29"/>
        <v>-153.1250000000002</v>
      </c>
      <c r="U123" s="79">
        <f t="shared" si="29"/>
        <v>-137.84246575342442</v>
      </c>
      <c r="V123" s="79">
        <f t="shared" si="29"/>
        <v>-125.25684931506865</v>
      </c>
      <c r="W123" s="79">
        <f t="shared" si="29"/>
        <v>-111.92208904109573</v>
      </c>
      <c r="X123" s="79">
        <f t="shared" si="29"/>
        <v>-97.988013698630155</v>
      </c>
      <c r="Y123" s="79">
        <f t="shared" si="29"/>
        <v>-83.304794520548043</v>
      </c>
      <c r="Z123" s="79">
        <f t="shared" si="29"/>
        <v>-71.89774917658508</v>
      </c>
      <c r="AA123" s="79">
        <f t="shared" si="29"/>
        <v>-56.629952185792476</v>
      </c>
      <c r="AB123" s="79">
        <f t="shared" si="29"/>
        <v>-42.733948087431742</v>
      </c>
      <c r="AC123" s="79">
        <f t="shared" si="29"/>
        <v>-28.688524590164</v>
      </c>
      <c r="AD123" s="79">
        <f t="shared" si="29"/>
        <v>-18.869418556778179</v>
      </c>
      <c r="AE123" s="79">
        <f t="shared" si="29"/>
        <v>0</v>
      </c>
      <c r="AF123" s="79">
        <f t="shared" si="29"/>
        <v>0</v>
      </c>
      <c r="AG123" s="79">
        <f t="shared" si="29"/>
        <v>0</v>
      </c>
      <c r="AH123" s="79">
        <f t="shared" si="29"/>
        <v>0</v>
      </c>
      <c r="AI123" s="79">
        <f t="shared" si="29"/>
        <v>0</v>
      </c>
      <c r="AJ123" s="79">
        <f t="shared" ref="AJ123:BR123" si="30">SUM(AJ88,AJ121)</f>
        <v>0</v>
      </c>
      <c r="AK123" s="79">
        <f t="shared" si="30"/>
        <v>0</v>
      </c>
      <c r="AL123" s="79">
        <f t="shared" si="30"/>
        <v>0</v>
      </c>
      <c r="AM123" s="79">
        <f t="shared" si="30"/>
        <v>0</v>
      </c>
      <c r="AN123" s="79">
        <f t="shared" si="30"/>
        <v>0</v>
      </c>
      <c r="AO123" s="79">
        <f t="shared" si="30"/>
        <v>0</v>
      </c>
      <c r="AP123" s="79">
        <f t="shared" si="30"/>
        <v>0</v>
      </c>
      <c r="AQ123" s="79">
        <f t="shared" si="30"/>
        <v>0</v>
      </c>
      <c r="AR123" s="79">
        <f t="shared" si="30"/>
        <v>0</v>
      </c>
      <c r="AS123" s="79">
        <f t="shared" si="30"/>
        <v>0</v>
      </c>
      <c r="AT123" s="79">
        <f t="shared" si="30"/>
        <v>0</v>
      </c>
      <c r="AU123" s="79">
        <f t="shared" si="30"/>
        <v>0</v>
      </c>
      <c r="AV123" s="79">
        <f t="shared" si="30"/>
        <v>0</v>
      </c>
      <c r="AW123" s="79">
        <f t="shared" si="30"/>
        <v>0</v>
      </c>
      <c r="AX123" s="79">
        <f t="shared" si="30"/>
        <v>0</v>
      </c>
      <c r="AY123" s="79">
        <f t="shared" si="30"/>
        <v>0</v>
      </c>
      <c r="AZ123" s="79">
        <f t="shared" si="30"/>
        <v>0</v>
      </c>
      <c r="BA123" s="79">
        <f t="shared" si="30"/>
        <v>0</v>
      </c>
      <c r="BB123" s="79">
        <f t="shared" si="30"/>
        <v>0</v>
      </c>
      <c r="BC123" s="79">
        <f t="shared" si="30"/>
        <v>0</v>
      </c>
      <c r="BD123" s="79">
        <f t="shared" si="30"/>
        <v>0</v>
      </c>
      <c r="BE123" s="79">
        <f t="shared" si="30"/>
        <v>0</v>
      </c>
      <c r="BF123" s="79">
        <f t="shared" si="30"/>
        <v>0</v>
      </c>
      <c r="BG123" s="79">
        <f t="shared" si="30"/>
        <v>0</v>
      </c>
      <c r="BH123" s="79">
        <f t="shared" si="30"/>
        <v>0</v>
      </c>
      <c r="BI123" s="79">
        <f t="shared" si="30"/>
        <v>0</v>
      </c>
      <c r="BJ123" s="79">
        <f t="shared" si="30"/>
        <v>0</v>
      </c>
      <c r="BK123" s="79">
        <f t="shared" si="30"/>
        <v>0</v>
      </c>
      <c r="BL123" s="79">
        <f t="shared" si="30"/>
        <v>0</v>
      </c>
      <c r="BM123" s="79">
        <f t="shared" si="30"/>
        <v>0</v>
      </c>
      <c r="BN123" s="79">
        <f t="shared" si="30"/>
        <v>0</v>
      </c>
      <c r="BO123" s="79">
        <f t="shared" si="30"/>
        <v>0</v>
      </c>
      <c r="BP123" s="79">
        <f t="shared" si="30"/>
        <v>0</v>
      </c>
      <c r="BQ123" s="79">
        <f t="shared" si="30"/>
        <v>0</v>
      </c>
      <c r="BR123" s="79">
        <f t="shared" si="30"/>
        <v>0</v>
      </c>
    </row>
    <row r="125" spans="2:76" ht="21">
      <c r="B125" s="76" t="s">
        <v>52</v>
      </c>
      <c r="D125" s="21"/>
      <c r="E125" s="21"/>
      <c r="F125" s="21"/>
      <c r="G125" s="21"/>
      <c r="H125" s="21"/>
      <c r="I125" s="2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</row>
    <row r="126" spans="2:76" ht="21">
      <c r="B126" s="81" t="s">
        <v>64</v>
      </c>
      <c r="D126" s="21"/>
      <c r="E126" s="21"/>
      <c r="F126" s="21"/>
      <c r="G126" s="21"/>
      <c r="H126" s="21"/>
      <c r="I126" s="2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</row>
    <row r="127" spans="2:76" ht="30" customHeight="1">
      <c r="B127" s="72" t="s">
        <v>162</v>
      </c>
      <c r="C127" s="73" t="s">
        <v>3</v>
      </c>
      <c r="D127" s="83">
        <f>SUM(E127:BR127)</f>
        <v>0</v>
      </c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</row>
    <row r="128" spans="2:76" ht="15" customHeight="1">
      <c r="B128" s="72" t="s">
        <v>163</v>
      </c>
      <c r="C128" s="73" t="s">
        <v>3</v>
      </c>
      <c r="D128" s="83">
        <f>SUM(E128:BR128)</f>
        <v>0</v>
      </c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</row>
    <row r="129" spans="2:76" ht="48" customHeight="1">
      <c r="B129" s="72" t="s">
        <v>164</v>
      </c>
      <c r="C129" s="73" t="s">
        <v>3</v>
      </c>
      <c r="D129" s="83">
        <f>SUM(E129:BR129)</f>
        <v>0</v>
      </c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</row>
    <row r="130" spans="2:76" ht="48.75" customHeight="1">
      <c r="B130" s="72" t="s">
        <v>165</v>
      </c>
      <c r="C130" s="73" t="s">
        <v>3</v>
      </c>
      <c r="D130" s="83">
        <f>SUM(E130:BR130)</f>
        <v>0</v>
      </c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</row>
    <row r="131" spans="2:76">
      <c r="B131" s="72" t="s">
        <v>166</v>
      </c>
      <c r="C131" s="73" t="s">
        <v>3</v>
      </c>
      <c r="D131" s="83">
        <f>SUM(E131:BR131)</f>
        <v>0</v>
      </c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</row>
    <row r="132" spans="2:76" ht="15" customHeight="1">
      <c r="B132" s="85" t="s">
        <v>4</v>
      </c>
      <c r="C132" s="86" t="s">
        <v>3</v>
      </c>
      <c r="D132" s="79">
        <f>SUM(D127:D131)</f>
        <v>0</v>
      </c>
      <c r="E132" s="79">
        <f>SUM(E127:E131)</f>
        <v>0</v>
      </c>
      <c r="F132" s="79">
        <f t="shared" ref="F132:BQ132" si="31">SUM(F127:F131)</f>
        <v>0</v>
      </c>
      <c r="G132" s="79">
        <f t="shared" si="31"/>
        <v>0</v>
      </c>
      <c r="H132" s="79">
        <f t="shared" si="31"/>
        <v>0</v>
      </c>
      <c r="I132" s="79">
        <f t="shared" si="31"/>
        <v>0</v>
      </c>
      <c r="J132" s="79">
        <f t="shared" si="31"/>
        <v>0</v>
      </c>
      <c r="K132" s="79">
        <f t="shared" si="31"/>
        <v>0</v>
      </c>
      <c r="L132" s="79">
        <f t="shared" si="31"/>
        <v>0</v>
      </c>
      <c r="M132" s="79">
        <f t="shared" si="31"/>
        <v>0</v>
      </c>
      <c r="N132" s="79">
        <f t="shared" si="31"/>
        <v>0</v>
      </c>
      <c r="O132" s="79">
        <f t="shared" si="31"/>
        <v>0</v>
      </c>
      <c r="P132" s="79">
        <f t="shared" si="31"/>
        <v>0</v>
      </c>
      <c r="Q132" s="79">
        <f t="shared" si="31"/>
        <v>0</v>
      </c>
      <c r="R132" s="79">
        <f t="shared" si="31"/>
        <v>0</v>
      </c>
      <c r="S132" s="79">
        <f t="shared" si="31"/>
        <v>0</v>
      </c>
      <c r="T132" s="79">
        <f t="shared" si="31"/>
        <v>0</v>
      </c>
      <c r="U132" s="79">
        <f t="shared" si="31"/>
        <v>0</v>
      </c>
      <c r="V132" s="79">
        <f t="shared" si="31"/>
        <v>0</v>
      </c>
      <c r="W132" s="79">
        <f t="shared" si="31"/>
        <v>0</v>
      </c>
      <c r="X132" s="79">
        <f t="shared" si="31"/>
        <v>0</v>
      </c>
      <c r="Y132" s="79">
        <f t="shared" si="31"/>
        <v>0</v>
      </c>
      <c r="Z132" s="79">
        <f t="shared" si="31"/>
        <v>0</v>
      </c>
      <c r="AA132" s="79">
        <f t="shared" si="31"/>
        <v>0</v>
      </c>
      <c r="AB132" s="79">
        <f t="shared" si="31"/>
        <v>0</v>
      </c>
      <c r="AC132" s="79">
        <f t="shared" si="31"/>
        <v>0</v>
      </c>
      <c r="AD132" s="79">
        <f t="shared" si="31"/>
        <v>0</v>
      </c>
      <c r="AE132" s="79">
        <f t="shared" si="31"/>
        <v>0</v>
      </c>
      <c r="AF132" s="79">
        <f t="shared" si="31"/>
        <v>0</v>
      </c>
      <c r="AG132" s="79">
        <f t="shared" si="31"/>
        <v>0</v>
      </c>
      <c r="AH132" s="79">
        <f t="shared" si="31"/>
        <v>0</v>
      </c>
      <c r="AI132" s="79">
        <f t="shared" si="31"/>
        <v>0</v>
      </c>
      <c r="AJ132" s="79">
        <f t="shared" si="31"/>
        <v>0</v>
      </c>
      <c r="AK132" s="79">
        <f t="shared" si="31"/>
        <v>0</v>
      </c>
      <c r="AL132" s="79">
        <f t="shared" si="31"/>
        <v>0</v>
      </c>
      <c r="AM132" s="79">
        <f t="shared" si="31"/>
        <v>0</v>
      </c>
      <c r="AN132" s="79">
        <f t="shared" si="31"/>
        <v>0</v>
      </c>
      <c r="AO132" s="79">
        <f t="shared" si="31"/>
        <v>0</v>
      </c>
      <c r="AP132" s="79">
        <f t="shared" si="31"/>
        <v>0</v>
      </c>
      <c r="AQ132" s="79">
        <f t="shared" si="31"/>
        <v>0</v>
      </c>
      <c r="AR132" s="79">
        <f t="shared" si="31"/>
        <v>0</v>
      </c>
      <c r="AS132" s="79">
        <f t="shared" si="31"/>
        <v>0</v>
      </c>
      <c r="AT132" s="79">
        <f t="shared" si="31"/>
        <v>0</v>
      </c>
      <c r="AU132" s="79">
        <f t="shared" si="31"/>
        <v>0</v>
      </c>
      <c r="AV132" s="79">
        <f t="shared" si="31"/>
        <v>0</v>
      </c>
      <c r="AW132" s="79">
        <f t="shared" si="31"/>
        <v>0</v>
      </c>
      <c r="AX132" s="79">
        <f t="shared" si="31"/>
        <v>0</v>
      </c>
      <c r="AY132" s="79">
        <f t="shared" si="31"/>
        <v>0</v>
      </c>
      <c r="AZ132" s="79">
        <f t="shared" si="31"/>
        <v>0</v>
      </c>
      <c r="BA132" s="79">
        <f t="shared" si="31"/>
        <v>0</v>
      </c>
      <c r="BB132" s="79">
        <f t="shared" si="31"/>
        <v>0</v>
      </c>
      <c r="BC132" s="79">
        <f t="shared" si="31"/>
        <v>0</v>
      </c>
      <c r="BD132" s="79">
        <f t="shared" si="31"/>
        <v>0</v>
      </c>
      <c r="BE132" s="79">
        <f t="shared" si="31"/>
        <v>0</v>
      </c>
      <c r="BF132" s="79">
        <f t="shared" si="31"/>
        <v>0</v>
      </c>
      <c r="BG132" s="79">
        <f t="shared" si="31"/>
        <v>0</v>
      </c>
      <c r="BH132" s="79">
        <f t="shared" si="31"/>
        <v>0</v>
      </c>
      <c r="BI132" s="79">
        <f t="shared" si="31"/>
        <v>0</v>
      </c>
      <c r="BJ132" s="79">
        <f t="shared" si="31"/>
        <v>0</v>
      </c>
      <c r="BK132" s="79">
        <f t="shared" si="31"/>
        <v>0</v>
      </c>
      <c r="BL132" s="79">
        <f t="shared" si="31"/>
        <v>0</v>
      </c>
      <c r="BM132" s="79">
        <f t="shared" si="31"/>
        <v>0</v>
      </c>
      <c r="BN132" s="79">
        <f t="shared" si="31"/>
        <v>0</v>
      </c>
      <c r="BO132" s="79">
        <f t="shared" si="31"/>
        <v>0</v>
      </c>
      <c r="BP132" s="79">
        <f t="shared" si="31"/>
        <v>0</v>
      </c>
      <c r="BQ132" s="79">
        <f t="shared" si="31"/>
        <v>0</v>
      </c>
      <c r="BR132" s="79">
        <f t="shared" ref="BR132" si="32">SUM(BR127:BR131)</f>
        <v>0</v>
      </c>
    </row>
    <row r="133" spans="2:76" ht="21">
      <c r="B133" s="76"/>
      <c r="D133" s="21"/>
      <c r="E133" s="21"/>
      <c r="F133" s="21"/>
      <c r="G133" s="21"/>
      <c r="H133" s="21"/>
      <c r="I133" s="2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</row>
    <row r="134" spans="2:76">
      <c r="B134" s="81" t="s">
        <v>65</v>
      </c>
      <c r="C134" s="82"/>
      <c r="D134" s="8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</row>
    <row r="135" spans="2:76" ht="30" customHeight="1">
      <c r="B135" s="72" t="s">
        <v>177</v>
      </c>
      <c r="C135" s="73" t="s">
        <v>3</v>
      </c>
      <c r="D135" s="83">
        <f>SUM(E135:BR135)</f>
        <v>0</v>
      </c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</row>
    <row r="136" spans="2:76" ht="30" customHeight="1">
      <c r="B136" s="72" t="s">
        <v>178</v>
      </c>
      <c r="C136" s="73" t="s">
        <v>3</v>
      </c>
      <c r="D136" s="83">
        <f>SUM(E136:BR136)</f>
        <v>0</v>
      </c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</row>
    <row r="137" spans="2:76" ht="45" customHeight="1">
      <c r="B137" s="72" t="s">
        <v>179</v>
      </c>
      <c r="C137" s="73" t="s">
        <v>3</v>
      </c>
      <c r="D137" s="83">
        <f>SUM(E137:BR137)</f>
        <v>0</v>
      </c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</row>
    <row r="138" spans="2:76" ht="45" customHeight="1">
      <c r="B138" s="72" t="s">
        <v>180</v>
      </c>
      <c r="C138" s="73" t="s">
        <v>3</v>
      </c>
      <c r="D138" s="83">
        <f>SUM(E138:BR138)</f>
        <v>0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</row>
    <row r="139" spans="2:76" ht="15" customHeight="1">
      <c r="B139" s="72" t="s">
        <v>181</v>
      </c>
      <c r="C139" s="73" t="s">
        <v>3</v>
      </c>
      <c r="D139" s="83">
        <f>SUM(E139:BR139)</f>
        <v>0</v>
      </c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</row>
    <row r="140" spans="2:76" ht="15" customHeight="1">
      <c r="B140" s="77" t="s">
        <v>4</v>
      </c>
      <c r="C140" s="78" t="s">
        <v>3</v>
      </c>
      <c r="D140" s="79">
        <f>SUM(D135:D139)</f>
        <v>0</v>
      </c>
      <c r="E140" s="79">
        <f>SUM(E135:E139)</f>
        <v>0</v>
      </c>
      <c r="F140" s="79">
        <f t="shared" ref="F140:BQ140" si="33">SUM(F135:F139)</f>
        <v>0</v>
      </c>
      <c r="G140" s="79">
        <f t="shared" si="33"/>
        <v>0</v>
      </c>
      <c r="H140" s="79">
        <f t="shared" si="33"/>
        <v>0</v>
      </c>
      <c r="I140" s="79">
        <f t="shared" si="33"/>
        <v>0</v>
      </c>
      <c r="J140" s="79">
        <f t="shared" si="33"/>
        <v>0</v>
      </c>
      <c r="K140" s="79">
        <f t="shared" si="33"/>
        <v>0</v>
      </c>
      <c r="L140" s="79">
        <f t="shared" si="33"/>
        <v>0</v>
      </c>
      <c r="M140" s="79">
        <f t="shared" si="33"/>
        <v>0</v>
      </c>
      <c r="N140" s="79">
        <f t="shared" si="33"/>
        <v>0</v>
      </c>
      <c r="O140" s="79">
        <f t="shared" si="33"/>
        <v>0</v>
      </c>
      <c r="P140" s="79">
        <f t="shared" si="33"/>
        <v>0</v>
      </c>
      <c r="Q140" s="79">
        <f t="shared" si="33"/>
        <v>0</v>
      </c>
      <c r="R140" s="79">
        <f t="shared" si="33"/>
        <v>0</v>
      </c>
      <c r="S140" s="79">
        <f t="shared" si="33"/>
        <v>0</v>
      </c>
      <c r="T140" s="79">
        <f t="shared" si="33"/>
        <v>0</v>
      </c>
      <c r="U140" s="79">
        <f t="shared" si="33"/>
        <v>0</v>
      </c>
      <c r="V140" s="79">
        <f t="shared" si="33"/>
        <v>0</v>
      </c>
      <c r="W140" s="79">
        <f t="shared" si="33"/>
        <v>0</v>
      </c>
      <c r="X140" s="79">
        <f t="shared" si="33"/>
        <v>0</v>
      </c>
      <c r="Y140" s="79">
        <f t="shared" si="33"/>
        <v>0</v>
      </c>
      <c r="Z140" s="79">
        <f t="shared" si="33"/>
        <v>0</v>
      </c>
      <c r="AA140" s="79">
        <f t="shared" si="33"/>
        <v>0</v>
      </c>
      <c r="AB140" s="79">
        <f t="shared" si="33"/>
        <v>0</v>
      </c>
      <c r="AC140" s="79">
        <f t="shared" si="33"/>
        <v>0</v>
      </c>
      <c r="AD140" s="79">
        <f t="shared" si="33"/>
        <v>0</v>
      </c>
      <c r="AE140" s="79">
        <f t="shared" si="33"/>
        <v>0</v>
      </c>
      <c r="AF140" s="79">
        <f t="shared" si="33"/>
        <v>0</v>
      </c>
      <c r="AG140" s="79">
        <f t="shared" si="33"/>
        <v>0</v>
      </c>
      <c r="AH140" s="79">
        <f t="shared" si="33"/>
        <v>0</v>
      </c>
      <c r="AI140" s="79">
        <f t="shared" si="33"/>
        <v>0</v>
      </c>
      <c r="AJ140" s="79">
        <f t="shared" si="33"/>
        <v>0</v>
      </c>
      <c r="AK140" s="79">
        <f t="shared" si="33"/>
        <v>0</v>
      </c>
      <c r="AL140" s="79">
        <f t="shared" si="33"/>
        <v>0</v>
      </c>
      <c r="AM140" s="79">
        <f t="shared" si="33"/>
        <v>0</v>
      </c>
      <c r="AN140" s="79">
        <f t="shared" si="33"/>
        <v>0</v>
      </c>
      <c r="AO140" s="79">
        <f t="shared" si="33"/>
        <v>0</v>
      </c>
      <c r="AP140" s="79">
        <f t="shared" si="33"/>
        <v>0</v>
      </c>
      <c r="AQ140" s="79">
        <f t="shared" si="33"/>
        <v>0</v>
      </c>
      <c r="AR140" s="79">
        <f t="shared" si="33"/>
        <v>0</v>
      </c>
      <c r="AS140" s="79">
        <f t="shared" si="33"/>
        <v>0</v>
      </c>
      <c r="AT140" s="79">
        <f t="shared" si="33"/>
        <v>0</v>
      </c>
      <c r="AU140" s="79">
        <f t="shared" si="33"/>
        <v>0</v>
      </c>
      <c r="AV140" s="79">
        <f t="shared" si="33"/>
        <v>0</v>
      </c>
      <c r="AW140" s="79">
        <f t="shared" si="33"/>
        <v>0</v>
      </c>
      <c r="AX140" s="79">
        <f t="shared" si="33"/>
        <v>0</v>
      </c>
      <c r="AY140" s="79">
        <f t="shared" si="33"/>
        <v>0</v>
      </c>
      <c r="AZ140" s="79">
        <f t="shared" si="33"/>
        <v>0</v>
      </c>
      <c r="BA140" s="79">
        <f t="shared" si="33"/>
        <v>0</v>
      </c>
      <c r="BB140" s="79">
        <f t="shared" si="33"/>
        <v>0</v>
      </c>
      <c r="BC140" s="79">
        <f t="shared" si="33"/>
        <v>0</v>
      </c>
      <c r="BD140" s="79">
        <f t="shared" si="33"/>
        <v>0</v>
      </c>
      <c r="BE140" s="79">
        <f t="shared" si="33"/>
        <v>0</v>
      </c>
      <c r="BF140" s="79">
        <f t="shared" si="33"/>
        <v>0</v>
      </c>
      <c r="BG140" s="79">
        <f t="shared" si="33"/>
        <v>0</v>
      </c>
      <c r="BH140" s="79">
        <f t="shared" si="33"/>
        <v>0</v>
      </c>
      <c r="BI140" s="79">
        <f t="shared" si="33"/>
        <v>0</v>
      </c>
      <c r="BJ140" s="79">
        <f t="shared" si="33"/>
        <v>0</v>
      </c>
      <c r="BK140" s="79">
        <f t="shared" si="33"/>
        <v>0</v>
      </c>
      <c r="BL140" s="79">
        <f t="shared" si="33"/>
        <v>0</v>
      </c>
      <c r="BM140" s="79">
        <f t="shared" si="33"/>
        <v>0</v>
      </c>
      <c r="BN140" s="79">
        <f t="shared" si="33"/>
        <v>0</v>
      </c>
      <c r="BO140" s="79">
        <f t="shared" si="33"/>
        <v>0</v>
      </c>
      <c r="BP140" s="79">
        <f t="shared" si="33"/>
        <v>0</v>
      </c>
      <c r="BQ140" s="79">
        <f t="shared" si="33"/>
        <v>0</v>
      </c>
      <c r="BR140" s="79">
        <f t="shared" ref="BR140" si="34">SUM(BR135:BR139)</f>
        <v>0</v>
      </c>
    </row>
    <row r="142" spans="2:76" ht="15" customHeight="1">
      <c r="B142" s="85" t="s">
        <v>55</v>
      </c>
      <c r="C142" s="86" t="s">
        <v>3</v>
      </c>
      <c r="D142" s="79">
        <f>D132+D140</f>
        <v>0</v>
      </c>
      <c r="E142" s="79">
        <f>E132+E140</f>
        <v>0</v>
      </c>
      <c r="F142" s="79">
        <f t="shared" ref="F142:BQ142" si="35">F132+F140</f>
        <v>0</v>
      </c>
      <c r="G142" s="79">
        <f t="shared" si="35"/>
        <v>0</v>
      </c>
      <c r="H142" s="79">
        <f t="shared" si="35"/>
        <v>0</v>
      </c>
      <c r="I142" s="79">
        <f t="shared" si="35"/>
        <v>0</v>
      </c>
      <c r="J142" s="79">
        <f t="shared" si="35"/>
        <v>0</v>
      </c>
      <c r="K142" s="79">
        <f t="shared" si="35"/>
        <v>0</v>
      </c>
      <c r="L142" s="79">
        <f t="shared" si="35"/>
        <v>0</v>
      </c>
      <c r="M142" s="79">
        <f t="shared" si="35"/>
        <v>0</v>
      </c>
      <c r="N142" s="79">
        <f t="shared" si="35"/>
        <v>0</v>
      </c>
      <c r="O142" s="79">
        <f t="shared" si="35"/>
        <v>0</v>
      </c>
      <c r="P142" s="79">
        <f t="shared" si="35"/>
        <v>0</v>
      </c>
      <c r="Q142" s="79">
        <f t="shared" si="35"/>
        <v>0</v>
      </c>
      <c r="R142" s="79">
        <f t="shared" si="35"/>
        <v>0</v>
      </c>
      <c r="S142" s="79">
        <f t="shared" si="35"/>
        <v>0</v>
      </c>
      <c r="T142" s="79">
        <f t="shared" si="35"/>
        <v>0</v>
      </c>
      <c r="U142" s="79">
        <f t="shared" si="35"/>
        <v>0</v>
      </c>
      <c r="V142" s="79">
        <f t="shared" si="35"/>
        <v>0</v>
      </c>
      <c r="W142" s="79">
        <f t="shared" si="35"/>
        <v>0</v>
      </c>
      <c r="X142" s="79">
        <f t="shared" si="35"/>
        <v>0</v>
      </c>
      <c r="Y142" s="79">
        <f t="shared" si="35"/>
        <v>0</v>
      </c>
      <c r="Z142" s="79">
        <f t="shared" si="35"/>
        <v>0</v>
      </c>
      <c r="AA142" s="79">
        <f t="shared" si="35"/>
        <v>0</v>
      </c>
      <c r="AB142" s="79">
        <f t="shared" si="35"/>
        <v>0</v>
      </c>
      <c r="AC142" s="79">
        <f t="shared" si="35"/>
        <v>0</v>
      </c>
      <c r="AD142" s="79">
        <f t="shared" si="35"/>
        <v>0</v>
      </c>
      <c r="AE142" s="79">
        <f t="shared" si="35"/>
        <v>0</v>
      </c>
      <c r="AF142" s="79">
        <f t="shared" si="35"/>
        <v>0</v>
      </c>
      <c r="AG142" s="79">
        <f t="shared" si="35"/>
        <v>0</v>
      </c>
      <c r="AH142" s="79">
        <f t="shared" si="35"/>
        <v>0</v>
      </c>
      <c r="AI142" s="79">
        <f t="shared" si="35"/>
        <v>0</v>
      </c>
      <c r="AJ142" s="79">
        <f t="shared" si="35"/>
        <v>0</v>
      </c>
      <c r="AK142" s="79">
        <f t="shared" si="35"/>
        <v>0</v>
      </c>
      <c r="AL142" s="79">
        <f t="shared" si="35"/>
        <v>0</v>
      </c>
      <c r="AM142" s="79">
        <f t="shared" si="35"/>
        <v>0</v>
      </c>
      <c r="AN142" s="79">
        <f t="shared" si="35"/>
        <v>0</v>
      </c>
      <c r="AO142" s="79">
        <f t="shared" si="35"/>
        <v>0</v>
      </c>
      <c r="AP142" s="79">
        <f t="shared" si="35"/>
        <v>0</v>
      </c>
      <c r="AQ142" s="79">
        <f t="shared" si="35"/>
        <v>0</v>
      </c>
      <c r="AR142" s="79">
        <f t="shared" si="35"/>
        <v>0</v>
      </c>
      <c r="AS142" s="79">
        <f t="shared" si="35"/>
        <v>0</v>
      </c>
      <c r="AT142" s="79">
        <f t="shared" si="35"/>
        <v>0</v>
      </c>
      <c r="AU142" s="79">
        <f t="shared" si="35"/>
        <v>0</v>
      </c>
      <c r="AV142" s="79">
        <f t="shared" si="35"/>
        <v>0</v>
      </c>
      <c r="AW142" s="79">
        <f t="shared" si="35"/>
        <v>0</v>
      </c>
      <c r="AX142" s="79">
        <f t="shared" si="35"/>
        <v>0</v>
      </c>
      <c r="AY142" s="79">
        <f t="shared" si="35"/>
        <v>0</v>
      </c>
      <c r="AZ142" s="79">
        <f t="shared" si="35"/>
        <v>0</v>
      </c>
      <c r="BA142" s="79">
        <f t="shared" si="35"/>
        <v>0</v>
      </c>
      <c r="BB142" s="79">
        <f t="shared" si="35"/>
        <v>0</v>
      </c>
      <c r="BC142" s="79">
        <f t="shared" si="35"/>
        <v>0</v>
      </c>
      <c r="BD142" s="79">
        <f t="shared" si="35"/>
        <v>0</v>
      </c>
      <c r="BE142" s="79">
        <f t="shared" si="35"/>
        <v>0</v>
      </c>
      <c r="BF142" s="79">
        <f t="shared" si="35"/>
        <v>0</v>
      </c>
      <c r="BG142" s="79">
        <f t="shared" si="35"/>
        <v>0</v>
      </c>
      <c r="BH142" s="79">
        <f t="shared" si="35"/>
        <v>0</v>
      </c>
      <c r="BI142" s="79">
        <f t="shared" si="35"/>
        <v>0</v>
      </c>
      <c r="BJ142" s="79">
        <f t="shared" si="35"/>
        <v>0</v>
      </c>
      <c r="BK142" s="79">
        <f t="shared" si="35"/>
        <v>0</v>
      </c>
      <c r="BL142" s="79">
        <f t="shared" si="35"/>
        <v>0</v>
      </c>
      <c r="BM142" s="79">
        <f t="shared" si="35"/>
        <v>0</v>
      </c>
      <c r="BN142" s="79">
        <f t="shared" si="35"/>
        <v>0</v>
      </c>
      <c r="BO142" s="79">
        <f t="shared" si="35"/>
        <v>0</v>
      </c>
      <c r="BP142" s="79">
        <f t="shared" si="35"/>
        <v>0</v>
      </c>
      <c r="BQ142" s="79">
        <f t="shared" si="35"/>
        <v>0</v>
      </c>
      <c r="BR142" s="79">
        <f t="shared" ref="BR142" si="36">BR132+BR140</f>
        <v>0</v>
      </c>
    </row>
    <row r="144" spans="2:76" ht="21">
      <c r="B144" s="76" t="s">
        <v>53</v>
      </c>
      <c r="D144" s="21"/>
      <c r="E144" s="21"/>
      <c r="F144" s="21"/>
      <c r="G144" s="21"/>
      <c r="H144" s="21"/>
      <c r="I144" s="2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</row>
    <row r="145" spans="2:74">
      <c r="B145" s="81" t="s">
        <v>64</v>
      </c>
      <c r="C145" s="82"/>
      <c r="D145" s="8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</row>
    <row r="146" spans="2:74" ht="15" customHeight="1">
      <c r="B146" s="117" t="s">
        <v>185</v>
      </c>
      <c r="C146" s="73" t="s">
        <v>3</v>
      </c>
      <c r="D146" s="83">
        <f>SUM(E146:BR146)</f>
        <v>17500</v>
      </c>
      <c r="E146" s="118">
        <f>SUM(E147:E166)</f>
        <v>0</v>
      </c>
      <c r="F146" s="118">
        <f t="shared" ref="F146:BQ146" si="37">SUM(F147:F166)</f>
        <v>0</v>
      </c>
      <c r="G146" s="118">
        <f t="shared" si="37"/>
        <v>0</v>
      </c>
      <c r="H146" s="118">
        <f t="shared" si="37"/>
        <v>0</v>
      </c>
      <c r="I146" s="118">
        <f t="shared" si="37"/>
        <v>0</v>
      </c>
      <c r="J146" s="118">
        <f t="shared" si="37"/>
        <v>17500</v>
      </c>
      <c r="K146" s="118">
        <f t="shared" si="37"/>
        <v>0</v>
      </c>
      <c r="L146" s="118">
        <f t="shared" si="37"/>
        <v>0</v>
      </c>
      <c r="M146" s="118">
        <f t="shared" si="37"/>
        <v>0</v>
      </c>
      <c r="N146" s="118">
        <f t="shared" si="37"/>
        <v>0</v>
      </c>
      <c r="O146" s="118">
        <f t="shared" si="37"/>
        <v>0</v>
      </c>
      <c r="P146" s="118">
        <f t="shared" si="37"/>
        <v>0</v>
      </c>
      <c r="Q146" s="118">
        <f t="shared" si="37"/>
        <v>0</v>
      </c>
      <c r="R146" s="118">
        <f t="shared" si="37"/>
        <v>0</v>
      </c>
      <c r="S146" s="118">
        <f t="shared" si="37"/>
        <v>0</v>
      </c>
      <c r="T146" s="118">
        <f t="shared" si="37"/>
        <v>0</v>
      </c>
      <c r="U146" s="118">
        <f t="shared" si="37"/>
        <v>0</v>
      </c>
      <c r="V146" s="118">
        <f t="shared" si="37"/>
        <v>0</v>
      </c>
      <c r="W146" s="118">
        <f t="shared" si="37"/>
        <v>0</v>
      </c>
      <c r="X146" s="118">
        <f t="shared" si="37"/>
        <v>0</v>
      </c>
      <c r="Y146" s="118">
        <f t="shared" si="37"/>
        <v>0</v>
      </c>
      <c r="Z146" s="118">
        <f t="shared" si="37"/>
        <v>0</v>
      </c>
      <c r="AA146" s="118">
        <f t="shared" si="37"/>
        <v>0</v>
      </c>
      <c r="AB146" s="118">
        <f t="shared" si="37"/>
        <v>0</v>
      </c>
      <c r="AC146" s="118">
        <f t="shared" si="37"/>
        <v>0</v>
      </c>
      <c r="AD146" s="118">
        <f t="shared" si="37"/>
        <v>0</v>
      </c>
      <c r="AE146" s="118">
        <f t="shared" si="37"/>
        <v>0</v>
      </c>
      <c r="AF146" s="118">
        <f t="shared" si="37"/>
        <v>0</v>
      </c>
      <c r="AG146" s="118">
        <f t="shared" si="37"/>
        <v>0</v>
      </c>
      <c r="AH146" s="118">
        <f t="shared" si="37"/>
        <v>0</v>
      </c>
      <c r="AI146" s="118">
        <f t="shared" si="37"/>
        <v>0</v>
      </c>
      <c r="AJ146" s="118">
        <f t="shared" si="37"/>
        <v>0</v>
      </c>
      <c r="AK146" s="118">
        <f t="shared" si="37"/>
        <v>0</v>
      </c>
      <c r="AL146" s="118">
        <f t="shared" si="37"/>
        <v>0</v>
      </c>
      <c r="AM146" s="118">
        <f t="shared" si="37"/>
        <v>0</v>
      </c>
      <c r="AN146" s="118">
        <f t="shared" si="37"/>
        <v>0</v>
      </c>
      <c r="AO146" s="118">
        <f t="shared" si="37"/>
        <v>0</v>
      </c>
      <c r="AP146" s="118">
        <f t="shared" si="37"/>
        <v>0</v>
      </c>
      <c r="AQ146" s="118">
        <f t="shared" si="37"/>
        <v>0</v>
      </c>
      <c r="AR146" s="118">
        <f t="shared" si="37"/>
        <v>0</v>
      </c>
      <c r="AS146" s="118">
        <f t="shared" si="37"/>
        <v>0</v>
      </c>
      <c r="AT146" s="118">
        <f t="shared" si="37"/>
        <v>0</v>
      </c>
      <c r="AU146" s="118">
        <f t="shared" si="37"/>
        <v>0</v>
      </c>
      <c r="AV146" s="118">
        <f t="shared" si="37"/>
        <v>0</v>
      </c>
      <c r="AW146" s="118">
        <f t="shared" si="37"/>
        <v>0</v>
      </c>
      <c r="AX146" s="118">
        <f t="shared" si="37"/>
        <v>0</v>
      </c>
      <c r="AY146" s="118">
        <f t="shared" si="37"/>
        <v>0</v>
      </c>
      <c r="AZ146" s="118">
        <f t="shared" si="37"/>
        <v>0</v>
      </c>
      <c r="BA146" s="118">
        <f t="shared" si="37"/>
        <v>0</v>
      </c>
      <c r="BB146" s="118">
        <f t="shared" si="37"/>
        <v>0</v>
      </c>
      <c r="BC146" s="118">
        <f t="shared" si="37"/>
        <v>0</v>
      </c>
      <c r="BD146" s="118">
        <f t="shared" si="37"/>
        <v>0</v>
      </c>
      <c r="BE146" s="118">
        <f t="shared" si="37"/>
        <v>0</v>
      </c>
      <c r="BF146" s="118">
        <f t="shared" si="37"/>
        <v>0</v>
      </c>
      <c r="BG146" s="118">
        <f t="shared" si="37"/>
        <v>0</v>
      </c>
      <c r="BH146" s="118">
        <f t="shared" si="37"/>
        <v>0</v>
      </c>
      <c r="BI146" s="118">
        <f t="shared" si="37"/>
        <v>0</v>
      </c>
      <c r="BJ146" s="118">
        <f t="shared" si="37"/>
        <v>0</v>
      </c>
      <c r="BK146" s="118">
        <f t="shared" si="37"/>
        <v>0</v>
      </c>
      <c r="BL146" s="118">
        <f t="shared" si="37"/>
        <v>0</v>
      </c>
      <c r="BM146" s="118">
        <f t="shared" si="37"/>
        <v>0</v>
      </c>
      <c r="BN146" s="118">
        <f t="shared" si="37"/>
        <v>0</v>
      </c>
      <c r="BO146" s="118">
        <f t="shared" si="37"/>
        <v>0</v>
      </c>
      <c r="BP146" s="118">
        <f t="shared" si="37"/>
        <v>0</v>
      </c>
      <c r="BQ146" s="118">
        <f t="shared" si="37"/>
        <v>0</v>
      </c>
      <c r="BR146" s="118">
        <f t="shared" ref="BR146" si="38">SUM(BR147:BR166)</f>
        <v>0</v>
      </c>
    </row>
    <row r="147" spans="2:74" ht="31.5" customHeight="1" outlineLevel="1">
      <c r="B147" s="72" t="str">
        <f t="shared" ref="B147:B165" si="39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47" s="73" t="s">
        <v>3</v>
      </c>
      <c r="D147" s="83">
        <f t="shared" ref="D147:D170" si="40">SUM(E147:BR147)</f>
        <v>0</v>
      </c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</row>
    <row r="148" spans="2:74" ht="31.5" customHeight="1" outlineLevel="1">
      <c r="B148" s="72" t="str">
        <f t="shared" si="39"/>
        <v xml:space="preserve">      по договору с  № от 00.01.1900 на сумму 0 тыс. руб.</v>
      </c>
      <c r="C148" s="73" t="s">
        <v>3</v>
      </c>
      <c r="D148" s="83">
        <f t="shared" si="40"/>
        <v>0</v>
      </c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</row>
    <row r="149" spans="2:74" ht="31.5" customHeight="1" outlineLevel="1">
      <c r="B149" s="72" t="str">
        <f t="shared" si="39"/>
        <v xml:space="preserve">      по договору с  № от 00.01.1900 на сумму 0 тыс. руб.</v>
      </c>
      <c r="C149" s="73" t="s">
        <v>3</v>
      </c>
      <c r="D149" s="83">
        <f t="shared" si="40"/>
        <v>0</v>
      </c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</row>
    <row r="150" spans="2:74" ht="31.5" customHeight="1" outlineLevel="1">
      <c r="B150" s="72" t="str">
        <f t="shared" si="39"/>
        <v xml:space="preserve">      по договору с  № от 00.01.1900 на сумму 0 тыс. руб.</v>
      </c>
      <c r="C150" s="73" t="s">
        <v>3</v>
      </c>
      <c r="D150" s="83">
        <f t="shared" si="40"/>
        <v>0</v>
      </c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</row>
    <row r="151" spans="2:74" ht="31.5" customHeight="1" outlineLevel="1">
      <c r="B151" s="72" t="str">
        <f t="shared" si="39"/>
        <v xml:space="preserve">      по договору с  № от 00.01.1900 на сумму 0 тыс. руб.</v>
      </c>
      <c r="C151" s="73" t="s">
        <v>3</v>
      </c>
      <c r="D151" s="83">
        <f t="shared" si="40"/>
        <v>0</v>
      </c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</row>
    <row r="152" spans="2:74" ht="31.5" customHeight="1" outlineLevel="1">
      <c r="B152" s="72" t="str">
        <f t="shared" si="39"/>
        <v xml:space="preserve">      по договору с  № от 00.01.1900 на сумму 0 тыс. руб.</v>
      </c>
      <c r="C152" s="73" t="s">
        <v>3</v>
      </c>
      <c r="D152" s="83">
        <f t="shared" si="40"/>
        <v>0</v>
      </c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</row>
    <row r="153" spans="2:74" ht="31.5" customHeight="1" outlineLevel="1">
      <c r="B153" s="72" t="str">
        <f t="shared" si="39"/>
        <v xml:space="preserve">      по договору с  № от 00.01.1900 на сумму 0 тыс. руб.</v>
      </c>
      <c r="C153" s="73" t="s">
        <v>3</v>
      </c>
      <c r="D153" s="83">
        <f t="shared" si="40"/>
        <v>0</v>
      </c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</row>
    <row r="154" spans="2:74" ht="31.5" customHeight="1" outlineLevel="1" collapsed="1">
      <c r="B154" s="72" t="str">
        <f t="shared" si="39"/>
        <v xml:space="preserve">      по договору с  № от 00.01.1900 на сумму 0 тыс. руб.</v>
      </c>
      <c r="C154" s="73" t="s">
        <v>3</v>
      </c>
      <c r="D154" s="83">
        <f t="shared" si="40"/>
        <v>0</v>
      </c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</row>
    <row r="155" spans="2:74" ht="31.5" customHeight="1" outlineLevel="1">
      <c r="B155" s="72" t="str">
        <f t="shared" si="39"/>
        <v xml:space="preserve">      по договору с  № от 00.01.1900 на сумму 0 тыс. руб.</v>
      </c>
      <c r="C155" s="73" t="s">
        <v>3</v>
      </c>
      <c r="D155" s="83">
        <f t="shared" si="40"/>
        <v>0</v>
      </c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</row>
    <row r="156" spans="2:74" ht="31.5" customHeight="1" outlineLevel="1">
      <c r="B156" s="72" t="str">
        <f t="shared" si="39"/>
        <v xml:space="preserve">      по договору с  № от 00.01.1900 на сумму 0 тыс. руб.</v>
      </c>
      <c r="C156" s="73" t="s">
        <v>3</v>
      </c>
      <c r="D156" s="83">
        <f t="shared" si="40"/>
        <v>0</v>
      </c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</row>
    <row r="157" spans="2:74" ht="31.5" customHeight="1" outlineLevel="1">
      <c r="B157" s="72" t="str">
        <f t="shared" si="39"/>
        <v xml:space="preserve">      по договору с  № от 00.01.1900 на сумму 0 тыс. руб.</v>
      </c>
      <c r="C157" s="73" t="s">
        <v>3</v>
      </c>
      <c r="D157" s="83">
        <f t="shared" si="40"/>
        <v>0</v>
      </c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</row>
    <row r="158" spans="2:74" ht="31.5" customHeight="1" outlineLevel="1">
      <c r="B158" s="72" t="str">
        <f t="shared" si="39"/>
        <v xml:space="preserve">      по договору с  № от 00.01.1900 на сумму 0 тыс. руб.</v>
      </c>
      <c r="C158" s="73" t="s">
        <v>3</v>
      </c>
      <c r="D158" s="83">
        <f t="shared" si="40"/>
        <v>0</v>
      </c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</row>
    <row r="159" spans="2:74" ht="31.5" customHeight="1" outlineLevel="1">
      <c r="B159" s="72" t="str">
        <f t="shared" si="39"/>
        <v xml:space="preserve">      по договору с  № от 00.01.1900 на сумму 0 тыс. руб.</v>
      </c>
      <c r="C159" s="73" t="s">
        <v>3</v>
      </c>
      <c r="D159" s="83">
        <f t="shared" si="40"/>
        <v>0</v>
      </c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</row>
    <row r="160" spans="2:74" ht="31.5" customHeight="1" outlineLevel="1">
      <c r="B160" s="72" t="str">
        <f t="shared" si="39"/>
        <v xml:space="preserve">      по договору с  № от 00.01.1900 на сумму 0 тыс. руб.</v>
      </c>
      <c r="C160" s="73" t="s">
        <v>3</v>
      </c>
      <c r="D160" s="83">
        <f t="shared" si="40"/>
        <v>0</v>
      </c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</row>
    <row r="161" spans="2:74" ht="31.5" customHeight="1" outlineLevel="1">
      <c r="B161" s="72" t="str">
        <f t="shared" si="39"/>
        <v xml:space="preserve">      по договору с  № от 00.01.1900 на сумму 0 тыс. руб.</v>
      </c>
      <c r="C161" s="73" t="s">
        <v>3</v>
      </c>
      <c r="D161" s="83">
        <f t="shared" si="40"/>
        <v>0</v>
      </c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</row>
    <row r="162" spans="2:74" ht="31.5" customHeight="1" outlineLevel="1">
      <c r="B162" s="72" t="str">
        <f t="shared" si="39"/>
        <v xml:space="preserve">      по договору с  № от 00.01.1900 на сумму 0 тыс. руб.</v>
      </c>
      <c r="C162" s="73" t="s">
        <v>3</v>
      </c>
      <c r="D162" s="83">
        <f t="shared" si="40"/>
        <v>0</v>
      </c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</row>
    <row r="163" spans="2:74" ht="31.5" customHeight="1" outlineLevel="1">
      <c r="B163" s="72" t="str">
        <f t="shared" si="39"/>
        <v xml:space="preserve">      по договору с  № от 00.01.1900 на сумму 0 тыс. руб.</v>
      </c>
      <c r="C163" s="73" t="s">
        <v>3</v>
      </c>
      <c r="D163" s="83">
        <f t="shared" si="40"/>
        <v>0</v>
      </c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</row>
    <row r="164" spans="2:74" ht="31.5" customHeight="1" outlineLevel="1">
      <c r="B164" s="72" t="str">
        <f t="shared" si="39"/>
        <v xml:space="preserve">      по договору с  № от 00.01.1900 на сумму 0 тыс. руб.</v>
      </c>
      <c r="C164" s="73" t="s">
        <v>3</v>
      </c>
      <c r="D164" s="83">
        <f t="shared" si="40"/>
        <v>0</v>
      </c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</row>
    <row r="165" spans="2:74" ht="31.5" customHeight="1" outlineLevel="1">
      <c r="B165" s="72" t="str">
        <f t="shared" si="39"/>
        <v xml:space="preserve">      по договору с  № от 00.01.1900 на сумму 0 тыс. руб.</v>
      </c>
      <c r="C165" s="73" t="s">
        <v>3</v>
      </c>
      <c r="D165" s="83">
        <f t="shared" si="40"/>
        <v>0</v>
      </c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</row>
    <row r="166" spans="2:74" ht="31.5" customHeight="1">
      <c r="B166" s="117" t="s">
        <v>228</v>
      </c>
      <c r="C166" s="73" t="s">
        <v>3</v>
      </c>
      <c r="D166" s="83">
        <f t="shared" si="40"/>
        <v>17500</v>
      </c>
      <c r="E166" s="119">
        <f>IF(AND(Дата_получения_Займа&gt;ПДДС!E7,Дата_получения_Займа&lt;ПДДС!E8),'Параметры займа'!$E$13,0)</f>
        <v>0</v>
      </c>
      <c r="F166" s="119">
        <f>IF(AND(Дата_получения_Займа&gt;ПДДС!F7,Дата_получения_Займа&lt;ПДДС!F8),'Параметры займа'!$E$13,0)</f>
        <v>0</v>
      </c>
      <c r="G166" s="119">
        <f>IF(AND(Дата_получения_Займа&gt;ПДДС!G7,Дата_получения_Займа&lt;ПДДС!G8),'Параметры займа'!$E$13,0)</f>
        <v>0</v>
      </c>
      <c r="H166" s="119">
        <f>IF(AND(Дата_получения_Займа&gt;ПДДС!H7,Дата_получения_Займа&lt;ПДДС!H8),'Параметры займа'!$E$13,0)</f>
        <v>0</v>
      </c>
      <c r="I166" s="119">
        <f>IF(AND(Дата_получения_Займа&gt;ПДДС!I7,Дата_получения_Займа&lt;ПДДС!I8),'Параметры займа'!$E$13,0)</f>
        <v>0</v>
      </c>
      <c r="J166" s="119">
        <f>IF(AND(Дата_получения_Займа&gt;ПДДС!J7,Дата_получения_Займа&lt;ПДДС!J8),'Параметры займа'!$E$13,0)</f>
        <v>17500</v>
      </c>
      <c r="K166" s="119">
        <f>IF(AND(Дата_получения_Займа&gt;ПДДС!K7,Дата_получения_Займа&lt;ПДДС!K8),'Параметры займа'!$E$13,0)</f>
        <v>0</v>
      </c>
      <c r="L166" s="119">
        <f>IF(AND(Дата_получения_Займа&gt;ПДДС!L7,Дата_получения_Займа&lt;ПДДС!L8),'Параметры займа'!$E$13,0)</f>
        <v>0</v>
      </c>
      <c r="M166" s="119">
        <f>IF(AND(Дата_получения_Займа&gt;ПДДС!M7,Дата_получения_Займа&lt;ПДДС!M8),'Параметры займа'!$E$13,0)</f>
        <v>0</v>
      </c>
      <c r="N166" s="119">
        <f>IF(AND(Дата_получения_Займа&gt;ПДДС!N7,Дата_получения_Займа&lt;ПДДС!N8),'Параметры займа'!$E$13,0)</f>
        <v>0</v>
      </c>
      <c r="O166" s="119">
        <f>IF(AND(Дата_получения_Займа&gt;ПДДС!O7,Дата_получения_Займа&lt;ПДДС!O8),'Параметры займа'!$E$13,0)</f>
        <v>0</v>
      </c>
      <c r="P166" s="119">
        <f>IF(AND(Дата_получения_Займа&gt;ПДДС!P7,Дата_получения_Займа&lt;ПДДС!P8),'Параметры займа'!$E$13,0)</f>
        <v>0</v>
      </c>
      <c r="Q166" s="119">
        <f>IF(AND(Дата_получения_Займа&gt;ПДДС!Q7,Дата_получения_Займа&lt;ПДДС!Q8),'Параметры займа'!$E$13,0)</f>
        <v>0</v>
      </c>
      <c r="R166" s="119">
        <f>IF(AND(Дата_получения_Займа&gt;ПДДС!R7,Дата_получения_Займа&lt;ПДДС!R8),'Параметры займа'!$E$13,0)</f>
        <v>0</v>
      </c>
      <c r="S166" s="119">
        <f>IF(AND(Дата_получения_Займа&gt;ПДДС!S7,Дата_получения_Займа&lt;ПДДС!S8),'Параметры займа'!$E$13,0)</f>
        <v>0</v>
      </c>
      <c r="T166" s="119">
        <f>IF(AND(Дата_получения_Займа&gt;ПДДС!T7,Дата_получения_Займа&lt;ПДДС!T8),'Параметры займа'!$E$13,0)</f>
        <v>0</v>
      </c>
      <c r="U166" s="119">
        <f>IF(AND(Дата_получения_Займа&gt;ПДДС!U7,Дата_получения_Займа&lt;ПДДС!U8),'Параметры займа'!$E$13,0)</f>
        <v>0</v>
      </c>
      <c r="V166" s="119">
        <f>IF(AND(Дата_получения_Займа&gt;ПДДС!V7,Дата_получения_Займа&lt;ПДДС!V8),'Параметры займа'!$E$13,0)</f>
        <v>0</v>
      </c>
      <c r="W166" s="119">
        <f>IF(AND(Дата_получения_Займа&gt;ПДДС!W7,Дата_получения_Займа&lt;ПДДС!W8),'Параметры займа'!$E$13,0)</f>
        <v>0</v>
      </c>
      <c r="X166" s="119">
        <f>IF(AND(Дата_получения_Займа&gt;ПДДС!X7,Дата_получения_Займа&lt;ПДДС!X8),'Параметры займа'!$E$13,0)</f>
        <v>0</v>
      </c>
      <c r="Y166" s="119">
        <f>IF(AND(Дата_получения_Займа&gt;ПДДС!Y7,Дата_получения_Займа&lt;ПДДС!Y8),'Параметры займа'!$E$13,0)</f>
        <v>0</v>
      </c>
      <c r="Z166" s="119">
        <f>IF(AND(Дата_получения_Займа&gt;ПДДС!Z7,Дата_получения_Займа&lt;ПДДС!Z8),'Параметры займа'!$E$13,0)</f>
        <v>0</v>
      </c>
      <c r="AA166" s="119">
        <f>IF(AND(Дата_получения_Займа&gt;ПДДС!AA7,Дата_получения_Займа&lt;ПДДС!AA8),'Параметры займа'!$E$13,0)</f>
        <v>0</v>
      </c>
      <c r="AB166" s="119">
        <f>IF(AND(Дата_получения_Займа&gt;ПДДС!AB7,Дата_получения_Займа&lt;ПДДС!AB8),'Параметры займа'!$E$13,0)</f>
        <v>0</v>
      </c>
      <c r="AC166" s="119">
        <f>IF(AND(Дата_получения_Займа&gt;ПДДС!AC7,Дата_получения_Займа&lt;ПДДС!AC8),'Параметры займа'!$E$13,0)</f>
        <v>0</v>
      </c>
      <c r="AD166" s="119">
        <f>IF(AND(Дата_получения_Займа&gt;ПДДС!AD7,Дата_получения_Займа&lt;ПДДС!AD8),'Параметры займа'!$E$13,0)</f>
        <v>0</v>
      </c>
      <c r="AE166" s="119">
        <f>IF(AND(Дата_получения_Займа&gt;ПДДС!AE7,Дата_получения_Займа&lt;ПДДС!AE8),'Параметры займа'!$E$13,0)</f>
        <v>0</v>
      </c>
      <c r="AF166" s="119">
        <f>IF(AND(Дата_получения_Займа&gt;ПДДС!AF7,Дата_получения_Займа&lt;ПДДС!AF8),'Параметры займа'!$E$13,0)</f>
        <v>0</v>
      </c>
      <c r="AG166" s="119">
        <f>IF(AND(Дата_получения_Займа&gt;ПДДС!AG7,Дата_получения_Займа&lt;ПДДС!AG8),'Параметры займа'!$E$13,0)</f>
        <v>0</v>
      </c>
      <c r="AH166" s="119">
        <f>IF(AND(Дата_получения_Займа&gt;ПДДС!AH7,Дата_получения_Займа&lt;ПДДС!AH8),'Параметры займа'!$E$13,0)</f>
        <v>0</v>
      </c>
      <c r="AI166" s="119">
        <f>IF(AND(Дата_получения_Займа&gt;ПДДС!AI7,Дата_получения_Займа&lt;ПДДС!AI8),'Параметры займа'!$E$13,0)</f>
        <v>0</v>
      </c>
      <c r="AJ166" s="119">
        <f>IF(AND(Дата_получения_Займа&gt;ПДДС!AJ7,Дата_получения_Займа&lt;ПДДС!AJ8),'Параметры займа'!$E$13,0)</f>
        <v>0</v>
      </c>
      <c r="AK166" s="119">
        <f>IF(AND(Дата_получения_Займа&gt;ПДДС!AK7,Дата_получения_Займа&lt;ПДДС!AK8),'Параметры займа'!$E$13,0)</f>
        <v>0</v>
      </c>
      <c r="AL166" s="119">
        <f>IF(AND(Дата_получения_Займа&gt;ПДДС!AL7,Дата_получения_Займа&lt;ПДДС!AL8),'Параметры займа'!$E$13,0)</f>
        <v>0</v>
      </c>
      <c r="AM166" s="119">
        <f>IF(AND(Дата_получения_Займа&gt;ПДДС!AM7,Дата_получения_Займа&lt;ПДДС!AM8),'Параметры займа'!$E$13,0)</f>
        <v>0</v>
      </c>
      <c r="AN166" s="119">
        <f>IF(AND(Дата_получения_Займа&gt;ПДДС!AN7,Дата_получения_Займа&lt;ПДДС!AN8),'Параметры займа'!$E$13,0)</f>
        <v>0</v>
      </c>
      <c r="AO166" s="119">
        <f>IF(AND(Дата_получения_Займа&gt;ПДДС!AO7,Дата_получения_Займа&lt;ПДДС!AO8),'Параметры займа'!$E$13,0)</f>
        <v>0</v>
      </c>
      <c r="AP166" s="119">
        <f>IF(AND(Дата_получения_Займа&gt;ПДДС!AP7,Дата_получения_Займа&lt;ПДДС!AP8),'Параметры займа'!$E$13,0)</f>
        <v>0</v>
      </c>
      <c r="AQ166" s="119">
        <f>IF(AND(Дата_получения_Займа&gt;ПДДС!AQ7,Дата_получения_Займа&lt;ПДДС!AQ8),'Параметры займа'!$E$13,0)</f>
        <v>0</v>
      </c>
      <c r="AR166" s="119">
        <f>IF(AND(Дата_получения_Займа&gt;ПДДС!AR7,Дата_получения_Займа&lt;ПДДС!AR8),'Параметры займа'!$E$13,0)</f>
        <v>0</v>
      </c>
      <c r="AS166" s="119">
        <f>IF(AND(Дата_получения_Займа&gt;ПДДС!AS7,Дата_получения_Займа&lt;ПДДС!AS8),'Параметры займа'!$E$13,0)</f>
        <v>0</v>
      </c>
      <c r="AT166" s="119">
        <f>IF(AND(Дата_получения_Займа&gt;ПДДС!AT7,Дата_получения_Займа&lt;ПДДС!AT8),'Параметры займа'!$E$13,0)</f>
        <v>0</v>
      </c>
      <c r="AU166" s="119">
        <f>IF(AND(Дата_получения_Займа&gt;ПДДС!AU7,Дата_получения_Займа&lt;ПДДС!AU8),'Параметры займа'!$E$13,0)</f>
        <v>0</v>
      </c>
      <c r="AV166" s="119">
        <f>IF(AND(Дата_получения_Займа&gt;ПДДС!AV7,Дата_получения_Займа&lt;ПДДС!AV8),'Параметры займа'!$E$13,0)</f>
        <v>0</v>
      </c>
      <c r="AW166" s="119">
        <f>IF(AND(Дата_получения_Займа&gt;ПДДС!AW7,Дата_получения_Займа&lt;ПДДС!AW8),'Параметры займа'!$E$13,0)</f>
        <v>0</v>
      </c>
      <c r="AX166" s="119">
        <f>IF(AND(Дата_получения_Займа&gt;ПДДС!AX7,Дата_получения_Займа&lt;ПДДС!AX8),'Параметры займа'!$E$13,0)</f>
        <v>0</v>
      </c>
      <c r="AY166" s="119">
        <f>IF(AND(Дата_получения_Займа&gt;ПДДС!AY7,Дата_получения_Займа&lt;ПДДС!AY8),'Параметры займа'!$E$13,0)</f>
        <v>0</v>
      </c>
      <c r="AZ166" s="119">
        <f>IF(AND(Дата_получения_Займа&gt;ПДДС!AZ7,Дата_получения_Займа&lt;ПДДС!AZ8),'Параметры займа'!$E$13,0)</f>
        <v>0</v>
      </c>
      <c r="BA166" s="119">
        <f>IF(AND(Дата_получения_Займа&gt;ПДДС!BA7,Дата_получения_Займа&lt;ПДДС!BA8),'Параметры займа'!$E$13,0)</f>
        <v>0</v>
      </c>
      <c r="BB166" s="119">
        <f>IF(AND(Дата_получения_Займа&gt;ПДДС!BB7,Дата_получения_Займа&lt;ПДДС!BB8),'Параметры займа'!$E$13,0)</f>
        <v>0</v>
      </c>
      <c r="BC166" s="119">
        <f>IF(AND(Дата_получения_Займа&gt;ПДДС!BC7,Дата_получения_Займа&lt;ПДДС!BC8),'Параметры займа'!$E$13,0)</f>
        <v>0</v>
      </c>
      <c r="BD166" s="119">
        <f>IF(AND(Дата_получения_Займа&gt;ПДДС!BD7,Дата_получения_Займа&lt;ПДДС!BD8),'Параметры займа'!$E$13,0)</f>
        <v>0</v>
      </c>
      <c r="BE166" s="119">
        <f>IF(AND(Дата_получения_Займа&gt;ПДДС!BE7,Дата_получения_Займа&lt;ПДДС!BE8),'Параметры займа'!$E$13,0)</f>
        <v>0</v>
      </c>
      <c r="BF166" s="119">
        <f>IF(AND(Дата_получения_Займа&gt;ПДДС!BF7,Дата_получения_Займа&lt;ПДДС!BF8),'Параметры займа'!$E$13,0)</f>
        <v>0</v>
      </c>
      <c r="BG166" s="119">
        <f>IF(AND(Дата_получения_Займа&gt;ПДДС!BG7,Дата_получения_Займа&lt;ПДДС!BG8),'Параметры займа'!$E$13,0)</f>
        <v>0</v>
      </c>
      <c r="BH166" s="119">
        <f>IF(AND(Дата_получения_Займа&gt;ПДДС!BH7,Дата_получения_Займа&lt;ПДДС!BH8),'Параметры займа'!$E$13,0)</f>
        <v>0</v>
      </c>
      <c r="BI166" s="119">
        <f>IF(AND(Дата_получения_Займа&gt;ПДДС!BI7,Дата_получения_Займа&lt;ПДДС!BI8),'Параметры займа'!$E$13,0)</f>
        <v>0</v>
      </c>
      <c r="BJ166" s="119">
        <f>IF(AND(Дата_получения_Займа&gt;ПДДС!BJ7,Дата_получения_Займа&lt;ПДДС!BJ8),'Параметры займа'!$E$13,0)</f>
        <v>0</v>
      </c>
      <c r="BK166" s="119">
        <f>IF(AND(Дата_получения_Займа&gt;ПДДС!BK7,Дата_получения_Займа&lt;ПДДС!BK8),'Параметры займа'!$E$13,0)</f>
        <v>0</v>
      </c>
      <c r="BL166" s="119">
        <f>IF(AND(Дата_получения_Займа&gt;ПДДС!BL7,Дата_получения_Займа&lt;ПДДС!BL8),'Параметры займа'!$E$13,0)</f>
        <v>0</v>
      </c>
      <c r="BM166" s="119">
        <f>IF(AND(Дата_получения_Займа&gt;ПДДС!BM7,Дата_получения_Займа&lt;ПДДС!BM8),'Параметры займа'!$E$13,0)</f>
        <v>0</v>
      </c>
      <c r="BN166" s="119">
        <f>IF(AND(Дата_получения_Займа&gt;ПДДС!BN7,Дата_получения_Займа&lt;ПДДС!BN8),'Параметры займа'!$E$13,0)</f>
        <v>0</v>
      </c>
      <c r="BO166" s="119">
        <f>IF(AND(Дата_получения_Займа&gt;ПДДС!BO7,Дата_получения_Займа&lt;ПДДС!BO8),'Параметры займа'!$E$13,0)</f>
        <v>0</v>
      </c>
      <c r="BP166" s="119">
        <f>IF(AND(Дата_получения_Займа&gt;ПДДС!BP7,Дата_получения_Займа&lt;ПДДС!BP8),'Параметры займа'!$E$13,0)</f>
        <v>0</v>
      </c>
      <c r="BQ166" s="119">
        <f>IF(AND(Дата_получения_Займа&gt;ПДДС!BQ7,Дата_получения_Займа&lt;ПДДС!BQ8),'Параметры займа'!$E$13,0)</f>
        <v>0</v>
      </c>
      <c r="BR166" s="119">
        <f>IF(AND(Дата_получения_Займа&gt;ПДДС!BR7,Дата_получения_Займа&lt;ПДДС!BR8),'Параметры займа'!$E$13,0)</f>
        <v>0</v>
      </c>
    </row>
    <row r="167" spans="2:74" ht="15" customHeight="1">
      <c r="B167" s="72" t="s">
        <v>182</v>
      </c>
      <c r="C167" s="73" t="s">
        <v>3</v>
      </c>
      <c r="D167" s="83">
        <f t="shared" si="40"/>
        <v>0</v>
      </c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</row>
    <row r="168" spans="2:74" ht="15" customHeight="1">
      <c r="B168" s="72" t="s">
        <v>183</v>
      </c>
      <c r="C168" s="73" t="s">
        <v>3</v>
      </c>
      <c r="D168" s="83">
        <f t="shared" si="40"/>
        <v>0</v>
      </c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</row>
    <row r="169" spans="2:74" ht="33.75" customHeight="1">
      <c r="B169" s="72" t="s">
        <v>184</v>
      </c>
      <c r="C169" s="73" t="s">
        <v>3</v>
      </c>
      <c r="D169" s="83">
        <f t="shared" si="40"/>
        <v>0</v>
      </c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</row>
    <row r="170" spans="2:74" ht="15" customHeight="1">
      <c r="B170" s="72" t="s">
        <v>186</v>
      </c>
      <c r="C170" s="73" t="s">
        <v>3</v>
      </c>
      <c r="D170" s="83">
        <f t="shared" si="40"/>
        <v>0</v>
      </c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</row>
    <row r="171" spans="2:74" ht="15" customHeight="1">
      <c r="B171" s="77" t="s">
        <v>4</v>
      </c>
      <c r="C171" s="78" t="s">
        <v>3</v>
      </c>
      <c r="D171" s="79">
        <f>SUM(D146:D170)</f>
        <v>35000</v>
      </c>
      <c r="E171" s="79">
        <f>E146+E167+E168+E169+E170</f>
        <v>0</v>
      </c>
      <c r="F171" s="79">
        <f t="shared" ref="F171:BQ171" si="41">F146+F167+F168+F169+F170</f>
        <v>0</v>
      </c>
      <c r="G171" s="79">
        <f>G146+G193+G168+G169+G192</f>
        <v>0</v>
      </c>
      <c r="H171" s="79">
        <f t="shared" si="41"/>
        <v>0</v>
      </c>
      <c r="I171" s="79">
        <f t="shared" si="41"/>
        <v>0</v>
      </c>
      <c r="J171" s="79">
        <f t="shared" si="41"/>
        <v>17500</v>
      </c>
      <c r="K171" s="79">
        <f t="shared" si="41"/>
        <v>0</v>
      </c>
      <c r="L171" s="79">
        <f t="shared" si="41"/>
        <v>0</v>
      </c>
      <c r="M171" s="79">
        <f t="shared" si="41"/>
        <v>0</v>
      </c>
      <c r="N171" s="79">
        <f t="shared" si="41"/>
        <v>0</v>
      </c>
      <c r="O171" s="79">
        <f t="shared" si="41"/>
        <v>0</v>
      </c>
      <c r="P171" s="79">
        <f t="shared" si="41"/>
        <v>0</v>
      </c>
      <c r="Q171" s="79">
        <f t="shared" si="41"/>
        <v>0</v>
      </c>
      <c r="R171" s="79">
        <f t="shared" si="41"/>
        <v>0</v>
      </c>
      <c r="S171" s="79">
        <f t="shared" si="41"/>
        <v>0</v>
      </c>
      <c r="T171" s="79">
        <f t="shared" si="41"/>
        <v>0</v>
      </c>
      <c r="U171" s="79">
        <f t="shared" si="41"/>
        <v>0</v>
      </c>
      <c r="V171" s="79">
        <f t="shared" si="41"/>
        <v>0</v>
      </c>
      <c r="W171" s="79">
        <f t="shared" si="41"/>
        <v>0</v>
      </c>
      <c r="X171" s="79">
        <f t="shared" si="41"/>
        <v>0</v>
      </c>
      <c r="Y171" s="79">
        <f t="shared" si="41"/>
        <v>0</v>
      </c>
      <c r="Z171" s="79">
        <f t="shared" si="41"/>
        <v>0</v>
      </c>
      <c r="AA171" s="79">
        <f t="shared" si="41"/>
        <v>0</v>
      </c>
      <c r="AB171" s="79">
        <f t="shared" si="41"/>
        <v>0</v>
      </c>
      <c r="AC171" s="79">
        <f t="shared" si="41"/>
        <v>0</v>
      </c>
      <c r="AD171" s="79">
        <f t="shared" si="41"/>
        <v>0</v>
      </c>
      <c r="AE171" s="79">
        <f t="shared" si="41"/>
        <v>0</v>
      </c>
      <c r="AF171" s="79">
        <f t="shared" si="41"/>
        <v>0</v>
      </c>
      <c r="AG171" s="79">
        <f t="shared" si="41"/>
        <v>0</v>
      </c>
      <c r="AH171" s="79">
        <f t="shared" si="41"/>
        <v>0</v>
      </c>
      <c r="AI171" s="79">
        <f t="shared" si="41"/>
        <v>0</v>
      </c>
      <c r="AJ171" s="79">
        <f t="shared" si="41"/>
        <v>0</v>
      </c>
      <c r="AK171" s="79">
        <f t="shared" si="41"/>
        <v>0</v>
      </c>
      <c r="AL171" s="79">
        <f t="shared" si="41"/>
        <v>0</v>
      </c>
      <c r="AM171" s="79">
        <f t="shared" si="41"/>
        <v>0</v>
      </c>
      <c r="AN171" s="79">
        <f t="shared" si="41"/>
        <v>0</v>
      </c>
      <c r="AO171" s="79">
        <f t="shared" si="41"/>
        <v>0</v>
      </c>
      <c r="AP171" s="79">
        <f t="shared" si="41"/>
        <v>0</v>
      </c>
      <c r="AQ171" s="79">
        <f t="shared" si="41"/>
        <v>0</v>
      </c>
      <c r="AR171" s="79">
        <f t="shared" si="41"/>
        <v>0</v>
      </c>
      <c r="AS171" s="79">
        <f t="shared" si="41"/>
        <v>0</v>
      </c>
      <c r="AT171" s="79">
        <f t="shared" si="41"/>
        <v>0</v>
      </c>
      <c r="AU171" s="79">
        <f t="shared" si="41"/>
        <v>0</v>
      </c>
      <c r="AV171" s="79">
        <f t="shared" si="41"/>
        <v>0</v>
      </c>
      <c r="AW171" s="79">
        <f t="shared" si="41"/>
        <v>0</v>
      </c>
      <c r="AX171" s="79">
        <f t="shared" si="41"/>
        <v>0</v>
      </c>
      <c r="AY171" s="79">
        <f t="shared" si="41"/>
        <v>0</v>
      </c>
      <c r="AZ171" s="79">
        <f t="shared" si="41"/>
        <v>0</v>
      </c>
      <c r="BA171" s="79">
        <f t="shared" si="41"/>
        <v>0</v>
      </c>
      <c r="BB171" s="79">
        <f t="shared" si="41"/>
        <v>0</v>
      </c>
      <c r="BC171" s="79">
        <f t="shared" si="41"/>
        <v>0</v>
      </c>
      <c r="BD171" s="79">
        <f t="shared" si="41"/>
        <v>0</v>
      </c>
      <c r="BE171" s="79">
        <f t="shared" si="41"/>
        <v>0</v>
      </c>
      <c r="BF171" s="79">
        <f t="shared" si="41"/>
        <v>0</v>
      </c>
      <c r="BG171" s="79">
        <f t="shared" si="41"/>
        <v>0</v>
      </c>
      <c r="BH171" s="79">
        <f t="shared" si="41"/>
        <v>0</v>
      </c>
      <c r="BI171" s="79">
        <f t="shared" si="41"/>
        <v>0</v>
      </c>
      <c r="BJ171" s="79">
        <f t="shared" si="41"/>
        <v>0</v>
      </c>
      <c r="BK171" s="79">
        <f t="shared" si="41"/>
        <v>0</v>
      </c>
      <c r="BL171" s="79">
        <f t="shared" si="41"/>
        <v>0</v>
      </c>
      <c r="BM171" s="79">
        <f t="shared" si="41"/>
        <v>0</v>
      </c>
      <c r="BN171" s="79">
        <f t="shared" si="41"/>
        <v>0</v>
      </c>
      <c r="BO171" s="79">
        <f t="shared" si="41"/>
        <v>0</v>
      </c>
      <c r="BP171" s="79">
        <f t="shared" si="41"/>
        <v>0</v>
      </c>
      <c r="BQ171" s="79">
        <f t="shared" si="41"/>
        <v>0</v>
      </c>
      <c r="BR171" s="79">
        <f t="shared" ref="BR171" si="42">BR146+BR167+BR168+BR169+BR170</f>
        <v>0</v>
      </c>
    </row>
    <row r="173" spans="2:74">
      <c r="B173" s="81" t="s">
        <v>65</v>
      </c>
      <c r="C173" s="82"/>
      <c r="D173" s="8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</row>
    <row r="174" spans="2:74" ht="15" customHeight="1">
      <c r="B174" s="117" t="s">
        <v>187</v>
      </c>
      <c r="C174" s="73" t="s">
        <v>3</v>
      </c>
      <c r="D174" s="83">
        <f t="shared" ref="D174:D198" si="43">SUM(E174:BR174)</f>
        <v>0</v>
      </c>
      <c r="E174" s="119">
        <f>SUM(E175:E193)</f>
        <v>0</v>
      </c>
      <c r="F174" s="119">
        <f t="shared" ref="F174:BQ174" si="44">SUM(F175:F193)</f>
        <v>0</v>
      </c>
      <c r="G174" s="119">
        <f>SUM(G175:G193)</f>
        <v>0</v>
      </c>
      <c r="H174" s="119">
        <f t="shared" si="44"/>
        <v>0</v>
      </c>
      <c r="I174" s="119">
        <f t="shared" si="44"/>
        <v>0</v>
      </c>
      <c r="J174" s="119">
        <f t="shared" si="44"/>
        <v>0</v>
      </c>
      <c r="K174" s="119">
        <f t="shared" si="44"/>
        <v>0</v>
      </c>
      <c r="L174" s="119">
        <f t="shared" si="44"/>
        <v>0</v>
      </c>
      <c r="M174" s="119">
        <f t="shared" si="44"/>
        <v>0</v>
      </c>
      <c r="N174" s="119">
        <f t="shared" si="44"/>
        <v>0</v>
      </c>
      <c r="O174" s="119">
        <f t="shared" si="44"/>
        <v>0</v>
      </c>
      <c r="P174" s="119">
        <f t="shared" si="44"/>
        <v>0</v>
      </c>
      <c r="Q174" s="119">
        <f t="shared" si="44"/>
        <v>0</v>
      </c>
      <c r="R174" s="119">
        <f t="shared" si="44"/>
        <v>0</v>
      </c>
      <c r="S174" s="119">
        <f t="shared" si="44"/>
        <v>0</v>
      </c>
      <c r="T174" s="119">
        <f t="shared" si="44"/>
        <v>0</v>
      </c>
      <c r="U174" s="119">
        <f t="shared" si="44"/>
        <v>0</v>
      </c>
      <c r="V174" s="119">
        <f t="shared" si="44"/>
        <v>0</v>
      </c>
      <c r="W174" s="119">
        <f t="shared" si="44"/>
        <v>0</v>
      </c>
      <c r="X174" s="119">
        <f t="shared" si="44"/>
        <v>0</v>
      </c>
      <c r="Y174" s="119">
        <f t="shared" si="44"/>
        <v>0</v>
      </c>
      <c r="Z174" s="119">
        <f t="shared" si="44"/>
        <v>0</v>
      </c>
      <c r="AA174" s="119">
        <f t="shared" si="44"/>
        <v>0</v>
      </c>
      <c r="AB174" s="119">
        <f t="shared" si="44"/>
        <v>0</v>
      </c>
      <c r="AC174" s="119">
        <f t="shared" si="44"/>
        <v>0</v>
      </c>
      <c r="AD174" s="119">
        <f t="shared" si="44"/>
        <v>0</v>
      </c>
      <c r="AE174" s="119">
        <f t="shared" si="44"/>
        <v>0</v>
      </c>
      <c r="AF174" s="119">
        <f t="shared" si="44"/>
        <v>0</v>
      </c>
      <c r="AG174" s="119">
        <f t="shared" si="44"/>
        <v>0</v>
      </c>
      <c r="AH174" s="119">
        <f t="shared" si="44"/>
        <v>0</v>
      </c>
      <c r="AI174" s="119">
        <f t="shared" si="44"/>
        <v>0</v>
      </c>
      <c r="AJ174" s="119">
        <f t="shared" si="44"/>
        <v>0</v>
      </c>
      <c r="AK174" s="119">
        <f t="shared" si="44"/>
        <v>0</v>
      </c>
      <c r="AL174" s="119">
        <f t="shared" si="44"/>
        <v>0</v>
      </c>
      <c r="AM174" s="119">
        <f t="shared" si="44"/>
        <v>0</v>
      </c>
      <c r="AN174" s="119">
        <f t="shared" si="44"/>
        <v>0</v>
      </c>
      <c r="AO174" s="119">
        <f t="shared" si="44"/>
        <v>0</v>
      </c>
      <c r="AP174" s="119">
        <f t="shared" si="44"/>
        <v>0</v>
      </c>
      <c r="AQ174" s="119">
        <f t="shared" si="44"/>
        <v>0</v>
      </c>
      <c r="AR174" s="119">
        <f t="shared" si="44"/>
        <v>0</v>
      </c>
      <c r="AS174" s="119">
        <f t="shared" si="44"/>
        <v>0</v>
      </c>
      <c r="AT174" s="119">
        <f t="shared" si="44"/>
        <v>0</v>
      </c>
      <c r="AU174" s="119">
        <f t="shared" si="44"/>
        <v>0</v>
      </c>
      <c r="AV174" s="119">
        <f t="shared" si="44"/>
        <v>0</v>
      </c>
      <c r="AW174" s="119">
        <f t="shared" si="44"/>
        <v>0</v>
      </c>
      <c r="AX174" s="119">
        <f t="shared" si="44"/>
        <v>0</v>
      </c>
      <c r="AY174" s="119">
        <f t="shared" si="44"/>
        <v>0</v>
      </c>
      <c r="AZ174" s="119">
        <f t="shared" si="44"/>
        <v>0</v>
      </c>
      <c r="BA174" s="119">
        <f t="shared" si="44"/>
        <v>0</v>
      </c>
      <c r="BB174" s="119">
        <f t="shared" si="44"/>
        <v>0</v>
      </c>
      <c r="BC174" s="119">
        <f t="shared" si="44"/>
        <v>0</v>
      </c>
      <c r="BD174" s="119">
        <f t="shared" si="44"/>
        <v>0</v>
      </c>
      <c r="BE174" s="119">
        <f t="shared" si="44"/>
        <v>0</v>
      </c>
      <c r="BF174" s="119">
        <f t="shared" si="44"/>
        <v>0</v>
      </c>
      <c r="BG174" s="119">
        <f t="shared" si="44"/>
        <v>0</v>
      </c>
      <c r="BH174" s="119">
        <f t="shared" si="44"/>
        <v>0</v>
      </c>
      <c r="BI174" s="119">
        <f t="shared" si="44"/>
        <v>0</v>
      </c>
      <c r="BJ174" s="119">
        <f t="shared" si="44"/>
        <v>0</v>
      </c>
      <c r="BK174" s="119">
        <f t="shared" si="44"/>
        <v>0</v>
      </c>
      <c r="BL174" s="119">
        <f t="shared" si="44"/>
        <v>0</v>
      </c>
      <c r="BM174" s="119">
        <f t="shared" si="44"/>
        <v>0</v>
      </c>
      <c r="BN174" s="119">
        <f t="shared" si="44"/>
        <v>0</v>
      </c>
      <c r="BO174" s="119">
        <f t="shared" si="44"/>
        <v>0</v>
      </c>
      <c r="BP174" s="119">
        <f t="shared" si="44"/>
        <v>0</v>
      </c>
      <c r="BQ174" s="119">
        <f t="shared" si="44"/>
        <v>0</v>
      </c>
      <c r="BR174" s="119">
        <f t="shared" ref="BR174" si="45">SUM(BR175:BR193)</f>
        <v>0</v>
      </c>
    </row>
    <row r="175" spans="2:74" ht="29.25" customHeight="1" outlineLevel="1">
      <c r="B175" s="72" t="str">
        <f t="shared" ref="B175:B193" si="46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75" s="73" t="s">
        <v>3</v>
      </c>
      <c r="D175" s="83">
        <f t="shared" si="43"/>
        <v>0</v>
      </c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</row>
    <row r="176" spans="2:74" ht="29.25" customHeight="1" outlineLevel="1">
      <c r="B176" s="72" t="str">
        <f t="shared" si="46"/>
        <v xml:space="preserve">      по договору с  № от 00.01.1900 на сумму 0 тыс. руб.</v>
      </c>
      <c r="C176" s="73" t="s">
        <v>3</v>
      </c>
      <c r="D176" s="83">
        <f t="shared" si="43"/>
        <v>0</v>
      </c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</row>
    <row r="177" spans="2:70" ht="29.25" customHeight="1" outlineLevel="1">
      <c r="B177" s="72" t="str">
        <f t="shared" si="46"/>
        <v xml:space="preserve">      по договору с  № от 00.01.1900 на сумму 0 тыс. руб.</v>
      </c>
      <c r="C177" s="73" t="s">
        <v>3</v>
      </c>
      <c r="D177" s="83">
        <f t="shared" si="43"/>
        <v>0</v>
      </c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</row>
    <row r="178" spans="2:70" ht="29.25" customHeight="1" outlineLevel="1">
      <c r="B178" s="72" t="str">
        <f t="shared" si="46"/>
        <v xml:space="preserve">      по договору с  № от 00.01.1900 на сумму 0 тыс. руб.</v>
      </c>
      <c r="C178" s="73" t="s">
        <v>3</v>
      </c>
      <c r="D178" s="83">
        <f t="shared" si="43"/>
        <v>0</v>
      </c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</row>
    <row r="179" spans="2:70" ht="29.25" customHeight="1" outlineLevel="1">
      <c r="B179" s="72" t="str">
        <f t="shared" si="46"/>
        <v xml:space="preserve">      по договору с  № от 00.01.1900 на сумму 0 тыс. руб.</v>
      </c>
      <c r="C179" s="73" t="s">
        <v>3</v>
      </c>
      <c r="D179" s="83">
        <f t="shared" si="43"/>
        <v>0</v>
      </c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</row>
    <row r="180" spans="2:70" ht="29.25" customHeight="1" outlineLevel="1">
      <c r="B180" s="72" t="str">
        <f t="shared" si="46"/>
        <v xml:space="preserve">      по договору с  № от 00.01.1900 на сумму 0 тыс. руб.</v>
      </c>
      <c r="C180" s="73" t="s">
        <v>3</v>
      </c>
      <c r="D180" s="83">
        <f t="shared" si="43"/>
        <v>0</v>
      </c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</row>
    <row r="181" spans="2:70" ht="29.25" customHeight="1" outlineLevel="1">
      <c r="B181" s="72" t="str">
        <f t="shared" si="46"/>
        <v xml:space="preserve">      по договору с  № от 00.01.1900 на сумму 0 тыс. руб.</v>
      </c>
      <c r="C181" s="73" t="s">
        <v>3</v>
      </c>
      <c r="D181" s="83">
        <f t="shared" si="43"/>
        <v>0</v>
      </c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</row>
    <row r="182" spans="2:70" ht="29.25" customHeight="1" outlineLevel="1">
      <c r="B182" s="72" t="str">
        <f t="shared" si="46"/>
        <v xml:space="preserve">      по договору с  № от 00.01.1900 на сумму 0 тыс. руб.</v>
      </c>
      <c r="C182" s="73" t="s">
        <v>3</v>
      </c>
      <c r="D182" s="83">
        <f t="shared" si="43"/>
        <v>0</v>
      </c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</row>
    <row r="183" spans="2:70" ht="29.25" customHeight="1" outlineLevel="1">
      <c r="B183" s="72" t="str">
        <f t="shared" si="46"/>
        <v xml:space="preserve">      по договору с  № от 00.01.1900 на сумму 0 тыс. руб.</v>
      </c>
      <c r="C183" s="73" t="s">
        <v>3</v>
      </c>
      <c r="D183" s="83">
        <f t="shared" si="43"/>
        <v>0</v>
      </c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</row>
    <row r="184" spans="2:70" ht="29.25" customHeight="1" outlineLevel="1">
      <c r="B184" s="72" t="str">
        <f t="shared" si="46"/>
        <v xml:space="preserve">      по договору с  № от 00.01.1900 на сумму 0 тыс. руб.</v>
      </c>
      <c r="C184" s="73" t="s">
        <v>3</v>
      </c>
      <c r="D184" s="83">
        <f t="shared" si="43"/>
        <v>0</v>
      </c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</row>
    <row r="185" spans="2:70" ht="29.25" customHeight="1" outlineLevel="1">
      <c r="B185" s="72" t="str">
        <f t="shared" si="46"/>
        <v xml:space="preserve">      по договору с  № от 00.01.1900 на сумму 0 тыс. руб.</v>
      </c>
      <c r="C185" s="73" t="s">
        <v>3</v>
      </c>
      <c r="D185" s="83">
        <f t="shared" si="43"/>
        <v>0</v>
      </c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</row>
    <row r="186" spans="2:70" ht="29.25" customHeight="1" outlineLevel="1">
      <c r="B186" s="72" t="str">
        <f t="shared" si="46"/>
        <v xml:space="preserve">      по договору с  № от 00.01.1900 на сумму 0 тыс. руб.</v>
      </c>
      <c r="C186" s="73" t="s">
        <v>3</v>
      </c>
      <c r="D186" s="83">
        <f t="shared" si="43"/>
        <v>0</v>
      </c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</row>
    <row r="187" spans="2:70" ht="29.25" customHeight="1" outlineLevel="1">
      <c r="B187" s="72" t="str">
        <f t="shared" si="46"/>
        <v xml:space="preserve">      по договору с  № от 00.01.1900 на сумму 0 тыс. руб.</v>
      </c>
      <c r="C187" s="73" t="s">
        <v>3</v>
      </c>
      <c r="D187" s="83">
        <f t="shared" si="43"/>
        <v>0</v>
      </c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</row>
    <row r="188" spans="2:70" ht="29.25" customHeight="1" outlineLevel="1">
      <c r="B188" s="72" t="str">
        <f t="shared" si="46"/>
        <v xml:space="preserve">      по договору с  № от 00.01.1900 на сумму 0 тыс. руб.</v>
      </c>
      <c r="C188" s="73" t="s">
        <v>3</v>
      </c>
      <c r="D188" s="83">
        <f t="shared" si="43"/>
        <v>0</v>
      </c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</row>
    <row r="189" spans="2:70" ht="29.25" customHeight="1" outlineLevel="1">
      <c r="B189" s="72" t="str">
        <f t="shared" si="46"/>
        <v xml:space="preserve">      по договору с  № от 00.01.1900 на сумму 0 тыс. руб.</v>
      </c>
      <c r="C189" s="73" t="s">
        <v>3</v>
      </c>
      <c r="D189" s="83">
        <f t="shared" si="43"/>
        <v>0</v>
      </c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</row>
    <row r="190" spans="2:70" ht="29.25" customHeight="1" outlineLevel="1">
      <c r="B190" s="72" t="str">
        <f t="shared" si="46"/>
        <v xml:space="preserve">      по договору с  № от 00.01.1900 на сумму 0 тыс. руб.</v>
      </c>
      <c r="C190" s="73" t="s">
        <v>3</v>
      </c>
      <c r="D190" s="83">
        <f t="shared" si="43"/>
        <v>0</v>
      </c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</row>
    <row r="191" spans="2:70" ht="29.25" customHeight="1" outlineLevel="1">
      <c r="B191" s="72" t="str">
        <f t="shared" si="46"/>
        <v xml:space="preserve">      по договору с  № от 00.01.1900 на сумму 0 тыс. руб.</v>
      </c>
      <c r="C191" s="73" t="s">
        <v>3</v>
      </c>
      <c r="D191" s="83">
        <f t="shared" si="43"/>
        <v>0</v>
      </c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</row>
    <row r="192" spans="2:70" ht="29.25" customHeight="1" outlineLevel="1">
      <c r="B192" s="72" t="str">
        <f t="shared" si="46"/>
        <v xml:space="preserve">      по договору с  № от 00.01.1900 на сумму 0 тыс. руб.</v>
      </c>
      <c r="C192" s="73" t="s">
        <v>3</v>
      </c>
      <c r="D192" s="83">
        <f t="shared" si="43"/>
        <v>0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</row>
    <row r="193" spans="2:70" ht="29.25" customHeight="1" outlineLevel="1">
      <c r="B193" s="72" t="str">
        <f t="shared" si="46"/>
        <v xml:space="preserve">      по договору с  № от 00.01.1900 на сумму 0 тыс. руб.</v>
      </c>
      <c r="C193" s="73" t="s">
        <v>3</v>
      </c>
      <c r="D193" s="83">
        <f t="shared" si="43"/>
        <v>0</v>
      </c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</row>
    <row r="194" spans="2:70" ht="36.75" customHeight="1">
      <c r="B194" s="152" t="s">
        <v>191</v>
      </c>
      <c r="C194" s="23" t="s">
        <v>3</v>
      </c>
      <c r="D194" s="153">
        <f t="shared" si="43"/>
        <v>-17500</v>
      </c>
      <c r="E194" s="154">
        <f>-SUMIF('Параметры займа'!$R$24:$R$52,ПДДС!E8,'Параметры займа'!$E$24:$E$52)</f>
        <v>0</v>
      </c>
      <c r="F194" s="154">
        <f>-SUMIF('Параметры займа'!$R$24:$R$52,ПДДС!F8,'Параметры займа'!$E$24:$E$52)</f>
        <v>0</v>
      </c>
      <c r="G194" s="154">
        <f>-SUMIF('Параметры займа'!$R$24:$R$52,ПДДС!G8,'Параметры займа'!$E$24:$E$52)</f>
        <v>0</v>
      </c>
      <c r="H194" s="154">
        <f>-SUMIF('Параметры займа'!$R$24:$R$52,ПДДС!H8,'Параметры займа'!$E$24:$E$52)</f>
        <v>0</v>
      </c>
      <c r="I194" s="154">
        <f>-SUMIF('Параметры займа'!$R$24:$R$52,ПДДС!I8,'Параметры займа'!$E$24:$E$52)</f>
        <v>0</v>
      </c>
      <c r="J194" s="154">
        <f>-SUMIF('Параметры займа'!$R$24:$R$52,ПДДС!J8,'Параметры займа'!$E$24:$E$52)</f>
        <v>0</v>
      </c>
      <c r="K194" s="154">
        <f>-SUMIF('Параметры займа'!$R$24:$R$52,ПДДС!K8,'Параметры займа'!$E$24:$E$52)</f>
        <v>0</v>
      </c>
      <c r="L194" s="154">
        <f>-SUMIF('Параметры займа'!$R$24:$R$52,ПДДС!L8,'Параметры займа'!$E$24:$E$52)</f>
        <v>0</v>
      </c>
      <c r="M194" s="154">
        <f>-SUMIF('Параметры займа'!$R$24:$R$52,ПДДС!M8,'Параметры займа'!$E$24:$E$52)</f>
        <v>0</v>
      </c>
      <c r="N194" s="154">
        <f>-SUMIF('Параметры займа'!$R$24:$R$52,ПДДС!N8,'Параметры займа'!$E$24:$E$52)</f>
        <v>0</v>
      </c>
      <c r="O194" s="154">
        <f>-SUMIF('Параметры займа'!$R$24:$R$52,ПДДС!O8,'Параметры займа'!$E$24:$E$52)</f>
        <v>-1093.75</v>
      </c>
      <c r="P194" s="154">
        <f>-SUMIF('Параметры займа'!$R$24:$R$52,ПДДС!P8,'Параметры займа'!$E$24:$E$52)</f>
        <v>-1093.75</v>
      </c>
      <c r="Q194" s="154">
        <f>-SUMIF('Параметры займа'!$R$24:$R$52,ПДДС!Q8,'Параметры займа'!$E$24:$E$52)</f>
        <v>0</v>
      </c>
      <c r="R194" s="154">
        <f>-SUMIF('Параметры займа'!$R$24:$R$52,ПДДС!R8,'Параметры займа'!$E$24:$E$52)</f>
        <v>-2187.5</v>
      </c>
      <c r="S194" s="154">
        <f>-SUMIF('Параметры займа'!$R$24:$R$52,ПДДС!S8,'Параметры займа'!$E$24:$E$52)</f>
        <v>-1093.75</v>
      </c>
      <c r="T194" s="154">
        <f>-SUMIF('Параметры займа'!$R$24:$R$52,ПДДС!T8,'Параметры займа'!$E$24:$E$52)</f>
        <v>-1093.75</v>
      </c>
      <c r="U194" s="154">
        <f>-SUMIF('Параметры займа'!$R$24:$R$52,ПДДС!U8,'Параметры займа'!$E$24:$E$52)</f>
        <v>0</v>
      </c>
      <c r="V194" s="154">
        <f>-SUMIF('Параметры займа'!$R$24:$R$52,ПДДС!V8,'Параметры займа'!$E$24:$E$52)</f>
        <v>-2187.5</v>
      </c>
      <c r="W194" s="154">
        <f>-SUMIF('Параметры займа'!$R$24:$R$52,ПДДС!W8,'Параметры займа'!$E$24:$E$52)</f>
        <v>-1093.75</v>
      </c>
      <c r="X194" s="154">
        <f>-SUMIF('Параметры займа'!$R$24:$R$52,ПДДС!X8,'Параметры займа'!$E$24:$E$52)</f>
        <v>-1093.75</v>
      </c>
      <c r="Y194" s="154">
        <f>-SUMIF('Параметры займа'!$R$24:$R$52,ПДДС!Y8,'Параметры займа'!$E$24:$E$52)</f>
        <v>0</v>
      </c>
      <c r="Z194" s="154">
        <f>-SUMIF('Параметры займа'!$R$24:$R$52,ПДДС!Z8,'Параметры займа'!$E$24:$E$52)</f>
        <v>-2187.5</v>
      </c>
      <c r="AA194" s="154">
        <f>-SUMIF('Параметры займа'!$R$24:$R$52,ПДДС!AA8,'Параметры займа'!$E$24:$E$52)</f>
        <v>-1093.75</v>
      </c>
      <c r="AB194" s="154">
        <f>-SUMIF('Параметры займа'!$R$24:$R$52,ПДДС!AB8,'Параметры займа'!$E$24:$E$52)</f>
        <v>-1093.75</v>
      </c>
      <c r="AC194" s="154">
        <f>-SUMIF('Параметры займа'!$R$24:$R$52,ПДДС!AC8,'Параметры займа'!$E$24:$E$52)</f>
        <v>0</v>
      </c>
      <c r="AD194" s="154">
        <f>-SUMIF('Параметры займа'!$R$24:$R$52,ПДДС!AD8,'Параметры займа'!$E$24:$E$52)</f>
        <v>-2187.5</v>
      </c>
      <c r="AE194" s="154">
        <f>-SUMIF('Параметры займа'!$R$24:$R$52,ПДДС!AE8,'Параметры займа'!$E$24:$E$52)</f>
        <v>0</v>
      </c>
      <c r="AF194" s="154">
        <f>-SUMIF('Параметры займа'!$R$24:$R$52,ПДДС!AF8,'Параметры займа'!$E$24:$E$52)</f>
        <v>0</v>
      </c>
      <c r="AG194" s="154">
        <f>-SUMIF('Параметры займа'!$R$24:$R$52,ПДДС!AG8,'Параметры займа'!$E$24:$E$52)</f>
        <v>0</v>
      </c>
      <c r="AH194" s="154">
        <f>-SUMIF('Параметры займа'!$R$24:$R$52,ПДДС!AH8,'Параметры займа'!$E$24:$E$52)</f>
        <v>0</v>
      </c>
      <c r="AI194" s="154">
        <f>-SUMIF('Параметры займа'!$R$24:$R$52,ПДДС!AI8,'Параметры займа'!$E$24:$E$52)</f>
        <v>0</v>
      </c>
      <c r="AJ194" s="154">
        <f>-SUMIF('Параметры займа'!$R$24:$R$52,ПДДС!AJ8,'Параметры займа'!$E$24:$E$52)</f>
        <v>0</v>
      </c>
      <c r="AK194" s="154">
        <f>-SUMIF('Параметры займа'!$R$24:$R$52,ПДДС!AK8,'Параметры займа'!$E$24:$E$52)</f>
        <v>0</v>
      </c>
      <c r="AL194" s="154">
        <f>-SUMIF('Параметры займа'!$R$24:$R$52,ПДДС!AL8,'Параметры займа'!$E$24:$E$52)</f>
        <v>0</v>
      </c>
      <c r="AM194" s="154">
        <f>-SUMIF('Параметры займа'!$R$24:$R$52,ПДДС!AM8,'Параметры займа'!$E$24:$E$52)</f>
        <v>0</v>
      </c>
      <c r="AN194" s="154">
        <f>-SUMIF('Параметры займа'!$R$24:$R$52,ПДДС!AN8,'Параметры займа'!$E$24:$E$52)</f>
        <v>0</v>
      </c>
      <c r="AO194" s="154">
        <f>-SUMIF('Параметры займа'!$R$24:$R$52,ПДДС!AO8,'Параметры займа'!$E$24:$E$52)</f>
        <v>0</v>
      </c>
      <c r="AP194" s="154">
        <f>-SUMIF('Параметры займа'!$R$24:$R$52,ПДДС!AP8,'Параметры займа'!$E$24:$E$52)</f>
        <v>0</v>
      </c>
      <c r="AQ194" s="154">
        <f>-SUMIF('Параметры займа'!$R$24:$R$52,ПДДС!AQ8,'Параметры займа'!$E$24:$E$52)</f>
        <v>0</v>
      </c>
      <c r="AR194" s="154">
        <f>-SUMIF('Параметры займа'!$R$24:$R$52,ПДДС!AR8,'Параметры займа'!$E$24:$E$52)</f>
        <v>0</v>
      </c>
      <c r="AS194" s="154">
        <f>-SUMIF('Параметры займа'!$R$24:$R$52,ПДДС!AS8,'Параметры займа'!$E$24:$E$52)</f>
        <v>0</v>
      </c>
      <c r="AT194" s="154">
        <f>-SUMIF('Параметры займа'!$R$24:$R$52,ПДДС!AT8,'Параметры займа'!$E$24:$E$52)</f>
        <v>0</v>
      </c>
      <c r="AU194" s="154">
        <f>-SUMIF('Параметры займа'!$R$24:$R$52,ПДДС!AU8,'Параметры займа'!$E$24:$E$52)</f>
        <v>0</v>
      </c>
      <c r="AV194" s="154">
        <f>-SUMIF('Параметры займа'!$R$24:$R$52,ПДДС!AV8,'Параметры займа'!$E$24:$E$52)</f>
        <v>0</v>
      </c>
      <c r="AW194" s="154">
        <f>-SUMIF('Параметры займа'!$R$24:$R$52,ПДДС!AW8,'Параметры займа'!$E$24:$E$52)</f>
        <v>0</v>
      </c>
      <c r="AX194" s="154">
        <f>-SUMIF('Параметры займа'!$R$24:$R$52,ПДДС!AX8,'Параметры займа'!$E$24:$E$52)</f>
        <v>0</v>
      </c>
      <c r="AY194" s="154">
        <f>-SUMIF('Параметры займа'!$R$24:$R$52,ПДДС!AY8,'Параметры займа'!$E$24:$E$52)</f>
        <v>0</v>
      </c>
      <c r="AZ194" s="154">
        <f>-SUMIF('Параметры займа'!$R$24:$R$52,ПДДС!AZ8,'Параметры займа'!$E$24:$E$52)</f>
        <v>0</v>
      </c>
      <c r="BA194" s="154">
        <f>-SUMIF('Параметры займа'!$R$24:$R$52,ПДДС!BA8,'Параметры займа'!$E$24:$E$52)</f>
        <v>0</v>
      </c>
      <c r="BB194" s="154">
        <f>-SUMIF('Параметры займа'!$R$24:$R$52,ПДДС!BB8,'Параметры займа'!$E$24:$E$52)</f>
        <v>0</v>
      </c>
      <c r="BC194" s="154">
        <f>-SUMIF('Параметры займа'!$R$24:$R$52,ПДДС!BC8,'Параметры займа'!$E$24:$E$52)</f>
        <v>0</v>
      </c>
      <c r="BD194" s="154">
        <f>-SUMIF('Параметры займа'!$R$24:$R$52,ПДДС!BD8,'Параметры займа'!$E$24:$E$52)</f>
        <v>0</v>
      </c>
      <c r="BE194" s="154">
        <f>-SUMIF('Параметры займа'!$R$24:$R$52,ПДДС!BE8,'Параметры займа'!$E$24:$E$52)</f>
        <v>0</v>
      </c>
      <c r="BF194" s="154">
        <f>-SUMIF('Параметры займа'!$R$24:$R$52,ПДДС!BF8,'Параметры займа'!$E$24:$E$52)</f>
        <v>0</v>
      </c>
      <c r="BG194" s="154">
        <f>-SUMIF('Параметры займа'!$R$24:$R$52,ПДДС!BG8,'Параметры займа'!$E$24:$E$52)</f>
        <v>0</v>
      </c>
      <c r="BH194" s="154">
        <f>-SUMIF('Параметры займа'!$R$24:$R$52,ПДДС!BH8,'Параметры займа'!$E$24:$E$52)</f>
        <v>0</v>
      </c>
      <c r="BI194" s="154">
        <f>-SUMIF('Параметры займа'!$R$24:$R$52,ПДДС!BI8,'Параметры займа'!$E$24:$E$52)</f>
        <v>0</v>
      </c>
      <c r="BJ194" s="154">
        <f>-SUMIF('Параметры займа'!$R$24:$R$52,ПДДС!BJ8,'Параметры займа'!$E$24:$E$52)</f>
        <v>0</v>
      </c>
      <c r="BK194" s="154">
        <f>-SUMIF('Параметры займа'!$R$24:$R$52,ПДДС!BK8,'Параметры займа'!$E$24:$E$52)</f>
        <v>0</v>
      </c>
      <c r="BL194" s="154">
        <f>-SUMIF('Параметры займа'!$R$24:$R$52,ПДДС!BL8,'Параметры займа'!$E$24:$E$52)</f>
        <v>0</v>
      </c>
      <c r="BM194" s="154">
        <f>-SUMIF('Параметры займа'!$R$24:$R$52,ПДДС!BM8,'Параметры займа'!$E$24:$E$52)</f>
        <v>0</v>
      </c>
      <c r="BN194" s="154">
        <f>-SUMIF('Параметры займа'!$R$24:$R$52,ПДДС!BN8,'Параметры займа'!$E$24:$E$52)</f>
        <v>0</v>
      </c>
      <c r="BO194" s="154">
        <f>-SUMIF('Параметры займа'!$R$24:$R$52,ПДДС!BO8,'Параметры займа'!$E$24:$E$52)</f>
        <v>0</v>
      </c>
      <c r="BP194" s="154">
        <f>-SUMIF('Параметры займа'!$R$24:$R$52,ПДДС!BP8,'Параметры займа'!$E$24:$E$52)</f>
        <v>0</v>
      </c>
      <c r="BQ194" s="154">
        <f>-SUMIF('Параметры займа'!$R$24:$R$52,ПДДС!BQ8,'Параметры займа'!$E$24:$E$52)</f>
        <v>0</v>
      </c>
      <c r="BR194" s="154">
        <f>-SUMIF('Параметры займа'!$R$24:$R$52,ПДДС!BR8,'Параметры займа'!$E$24:$E$52)</f>
        <v>0</v>
      </c>
    </row>
    <row r="195" spans="2:70" ht="36.75" customHeight="1">
      <c r="B195" s="72" t="s">
        <v>225</v>
      </c>
      <c r="C195" s="73" t="s">
        <v>3</v>
      </c>
      <c r="D195" s="8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</row>
    <row r="196" spans="2:70" ht="15" customHeight="1">
      <c r="B196" s="72" t="s">
        <v>190</v>
      </c>
      <c r="C196" s="73" t="s">
        <v>3</v>
      </c>
      <c r="D196" s="83">
        <f t="shared" si="43"/>
        <v>0</v>
      </c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</row>
    <row r="197" spans="2:70" ht="29.25" customHeight="1">
      <c r="B197" s="72" t="s">
        <v>226</v>
      </c>
      <c r="C197" s="73" t="s">
        <v>3</v>
      </c>
      <c r="D197" s="8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</row>
    <row r="198" spans="2:70" ht="29.25" customHeight="1">
      <c r="B198" s="72" t="s">
        <v>192</v>
      </c>
      <c r="C198" s="73" t="s">
        <v>3</v>
      </c>
      <c r="D198" s="83">
        <f t="shared" si="43"/>
        <v>0</v>
      </c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</row>
    <row r="199" spans="2:70" ht="15" customHeight="1">
      <c r="B199" s="77" t="s">
        <v>4</v>
      </c>
      <c r="C199" s="78" t="s">
        <v>3</v>
      </c>
      <c r="D199" s="79">
        <f>SUM(D174:D198)</f>
        <v>-17500</v>
      </c>
      <c r="E199" s="79">
        <f>E174+E194+E196+E198+E195+E197</f>
        <v>0</v>
      </c>
      <c r="F199" s="79">
        <f>F174+F194+F196+F198+F195+F197</f>
        <v>0</v>
      </c>
      <c r="G199" s="79">
        <f>G174+G194+G196+G198+G195+G197</f>
        <v>0</v>
      </c>
      <c r="H199" s="79">
        <f t="shared" ref="H199:BR199" si="47">H174+H194+H196+H198+H195+H197</f>
        <v>0</v>
      </c>
      <c r="I199" s="79">
        <f t="shared" si="47"/>
        <v>0</v>
      </c>
      <c r="J199" s="79">
        <f t="shared" si="47"/>
        <v>0</v>
      </c>
      <c r="K199" s="79">
        <f t="shared" si="47"/>
        <v>0</v>
      </c>
      <c r="L199" s="79">
        <f t="shared" si="47"/>
        <v>0</v>
      </c>
      <c r="M199" s="79">
        <f t="shared" si="47"/>
        <v>0</v>
      </c>
      <c r="N199" s="79">
        <f t="shared" si="47"/>
        <v>0</v>
      </c>
      <c r="O199" s="79">
        <f t="shared" si="47"/>
        <v>-1093.75</v>
      </c>
      <c r="P199" s="79">
        <f t="shared" si="47"/>
        <v>-1093.75</v>
      </c>
      <c r="Q199" s="79">
        <f t="shared" si="47"/>
        <v>0</v>
      </c>
      <c r="R199" s="79">
        <f t="shared" si="47"/>
        <v>-2187.5</v>
      </c>
      <c r="S199" s="79">
        <f t="shared" si="47"/>
        <v>-1093.75</v>
      </c>
      <c r="T199" s="79">
        <f t="shared" si="47"/>
        <v>-1093.75</v>
      </c>
      <c r="U199" s="79">
        <f t="shared" si="47"/>
        <v>0</v>
      </c>
      <c r="V199" s="79">
        <f t="shared" si="47"/>
        <v>-2187.5</v>
      </c>
      <c r="W199" s="79">
        <f t="shared" si="47"/>
        <v>-1093.75</v>
      </c>
      <c r="X199" s="79">
        <f t="shared" si="47"/>
        <v>-1093.75</v>
      </c>
      <c r="Y199" s="79">
        <f t="shared" si="47"/>
        <v>0</v>
      </c>
      <c r="Z199" s="79">
        <f t="shared" si="47"/>
        <v>-2187.5</v>
      </c>
      <c r="AA199" s="79">
        <f t="shared" si="47"/>
        <v>-1093.75</v>
      </c>
      <c r="AB199" s="79">
        <f t="shared" si="47"/>
        <v>-1093.75</v>
      </c>
      <c r="AC199" s="79">
        <f t="shared" si="47"/>
        <v>0</v>
      </c>
      <c r="AD199" s="79">
        <f t="shared" si="47"/>
        <v>-2187.5</v>
      </c>
      <c r="AE199" s="79">
        <f t="shared" si="47"/>
        <v>0</v>
      </c>
      <c r="AF199" s="79">
        <f t="shared" si="47"/>
        <v>0</v>
      </c>
      <c r="AG199" s="79">
        <f t="shared" si="47"/>
        <v>0</v>
      </c>
      <c r="AH199" s="79">
        <f t="shared" si="47"/>
        <v>0</v>
      </c>
      <c r="AI199" s="79">
        <f t="shared" si="47"/>
        <v>0</v>
      </c>
      <c r="AJ199" s="79">
        <f t="shared" si="47"/>
        <v>0</v>
      </c>
      <c r="AK199" s="79">
        <f t="shared" si="47"/>
        <v>0</v>
      </c>
      <c r="AL199" s="79">
        <f t="shared" si="47"/>
        <v>0</v>
      </c>
      <c r="AM199" s="79">
        <f t="shared" si="47"/>
        <v>0</v>
      </c>
      <c r="AN199" s="79">
        <f t="shared" si="47"/>
        <v>0</v>
      </c>
      <c r="AO199" s="79">
        <f t="shared" si="47"/>
        <v>0</v>
      </c>
      <c r="AP199" s="79">
        <f t="shared" si="47"/>
        <v>0</v>
      </c>
      <c r="AQ199" s="79">
        <f t="shared" si="47"/>
        <v>0</v>
      </c>
      <c r="AR199" s="79">
        <f t="shared" si="47"/>
        <v>0</v>
      </c>
      <c r="AS199" s="79">
        <f t="shared" si="47"/>
        <v>0</v>
      </c>
      <c r="AT199" s="79">
        <f t="shared" si="47"/>
        <v>0</v>
      </c>
      <c r="AU199" s="79">
        <f t="shared" si="47"/>
        <v>0</v>
      </c>
      <c r="AV199" s="79">
        <f t="shared" si="47"/>
        <v>0</v>
      </c>
      <c r="AW199" s="79">
        <f t="shared" si="47"/>
        <v>0</v>
      </c>
      <c r="AX199" s="79">
        <f t="shared" si="47"/>
        <v>0</v>
      </c>
      <c r="AY199" s="79">
        <f t="shared" si="47"/>
        <v>0</v>
      </c>
      <c r="AZ199" s="79">
        <f t="shared" si="47"/>
        <v>0</v>
      </c>
      <c r="BA199" s="79">
        <f t="shared" si="47"/>
        <v>0</v>
      </c>
      <c r="BB199" s="79">
        <f t="shared" si="47"/>
        <v>0</v>
      </c>
      <c r="BC199" s="79">
        <f t="shared" si="47"/>
        <v>0</v>
      </c>
      <c r="BD199" s="79">
        <f t="shared" si="47"/>
        <v>0</v>
      </c>
      <c r="BE199" s="79">
        <f t="shared" si="47"/>
        <v>0</v>
      </c>
      <c r="BF199" s="79">
        <f t="shared" si="47"/>
        <v>0</v>
      </c>
      <c r="BG199" s="79">
        <f t="shared" si="47"/>
        <v>0</v>
      </c>
      <c r="BH199" s="79">
        <f t="shared" si="47"/>
        <v>0</v>
      </c>
      <c r="BI199" s="79">
        <f t="shared" si="47"/>
        <v>0</v>
      </c>
      <c r="BJ199" s="79">
        <f t="shared" si="47"/>
        <v>0</v>
      </c>
      <c r="BK199" s="79">
        <f t="shared" si="47"/>
        <v>0</v>
      </c>
      <c r="BL199" s="79">
        <f t="shared" si="47"/>
        <v>0</v>
      </c>
      <c r="BM199" s="79">
        <f t="shared" si="47"/>
        <v>0</v>
      </c>
      <c r="BN199" s="79">
        <f t="shared" si="47"/>
        <v>0</v>
      </c>
      <c r="BO199" s="79">
        <f t="shared" si="47"/>
        <v>0</v>
      </c>
      <c r="BP199" s="79">
        <f t="shared" si="47"/>
        <v>0</v>
      </c>
      <c r="BQ199" s="79">
        <f t="shared" si="47"/>
        <v>0</v>
      </c>
      <c r="BR199" s="79">
        <f t="shared" si="47"/>
        <v>0</v>
      </c>
    </row>
    <row r="201" spans="2:70" ht="15" customHeight="1">
      <c r="B201" s="85" t="s">
        <v>56</v>
      </c>
      <c r="C201" s="86" t="s">
        <v>3</v>
      </c>
      <c r="D201" s="79">
        <f>SUM(D171,D199)</f>
        <v>17500</v>
      </c>
      <c r="E201" s="79">
        <f>E171+E199</f>
        <v>0</v>
      </c>
      <c r="F201" s="79">
        <f t="shared" ref="F201:BQ201" si="48">F171+F199</f>
        <v>0</v>
      </c>
      <c r="G201" s="79">
        <f t="shared" si="48"/>
        <v>0</v>
      </c>
      <c r="H201" s="79">
        <f t="shared" si="48"/>
        <v>0</v>
      </c>
      <c r="I201" s="79">
        <f t="shared" si="48"/>
        <v>0</v>
      </c>
      <c r="J201" s="79">
        <f t="shared" si="48"/>
        <v>17500</v>
      </c>
      <c r="K201" s="79">
        <f t="shared" si="48"/>
        <v>0</v>
      </c>
      <c r="L201" s="79">
        <f t="shared" si="48"/>
        <v>0</v>
      </c>
      <c r="M201" s="79">
        <f t="shared" si="48"/>
        <v>0</v>
      </c>
      <c r="N201" s="79">
        <f t="shared" si="48"/>
        <v>0</v>
      </c>
      <c r="O201" s="79">
        <f t="shared" si="48"/>
        <v>-1093.75</v>
      </c>
      <c r="P201" s="79">
        <f t="shared" si="48"/>
        <v>-1093.75</v>
      </c>
      <c r="Q201" s="79">
        <f t="shared" si="48"/>
        <v>0</v>
      </c>
      <c r="R201" s="79">
        <f t="shared" si="48"/>
        <v>-2187.5</v>
      </c>
      <c r="S201" s="79">
        <f t="shared" si="48"/>
        <v>-1093.75</v>
      </c>
      <c r="T201" s="79">
        <f t="shared" si="48"/>
        <v>-1093.75</v>
      </c>
      <c r="U201" s="79">
        <f t="shared" si="48"/>
        <v>0</v>
      </c>
      <c r="V201" s="79">
        <f t="shared" si="48"/>
        <v>-2187.5</v>
      </c>
      <c r="W201" s="79">
        <f t="shared" si="48"/>
        <v>-1093.75</v>
      </c>
      <c r="X201" s="79">
        <f t="shared" si="48"/>
        <v>-1093.75</v>
      </c>
      <c r="Y201" s="79">
        <f t="shared" si="48"/>
        <v>0</v>
      </c>
      <c r="Z201" s="79">
        <f t="shared" si="48"/>
        <v>-2187.5</v>
      </c>
      <c r="AA201" s="79">
        <f t="shared" si="48"/>
        <v>-1093.75</v>
      </c>
      <c r="AB201" s="79">
        <f t="shared" si="48"/>
        <v>-1093.75</v>
      </c>
      <c r="AC201" s="79">
        <f t="shared" si="48"/>
        <v>0</v>
      </c>
      <c r="AD201" s="79">
        <f t="shared" si="48"/>
        <v>-2187.5</v>
      </c>
      <c r="AE201" s="79">
        <f t="shared" si="48"/>
        <v>0</v>
      </c>
      <c r="AF201" s="79">
        <f t="shared" si="48"/>
        <v>0</v>
      </c>
      <c r="AG201" s="79">
        <f t="shared" si="48"/>
        <v>0</v>
      </c>
      <c r="AH201" s="79">
        <f t="shared" si="48"/>
        <v>0</v>
      </c>
      <c r="AI201" s="79">
        <f t="shared" si="48"/>
        <v>0</v>
      </c>
      <c r="AJ201" s="79">
        <f t="shared" si="48"/>
        <v>0</v>
      </c>
      <c r="AK201" s="79">
        <f t="shared" si="48"/>
        <v>0</v>
      </c>
      <c r="AL201" s="79">
        <f t="shared" si="48"/>
        <v>0</v>
      </c>
      <c r="AM201" s="79">
        <f t="shared" si="48"/>
        <v>0</v>
      </c>
      <c r="AN201" s="79">
        <f t="shared" si="48"/>
        <v>0</v>
      </c>
      <c r="AO201" s="79">
        <f t="shared" si="48"/>
        <v>0</v>
      </c>
      <c r="AP201" s="79">
        <f t="shared" si="48"/>
        <v>0</v>
      </c>
      <c r="AQ201" s="79">
        <f t="shared" si="48"/>
        <v>0</v>
      </c>
      <c r="AR201" s="79">
        <f t="shared" si="48"/>
        <v>0</v>
      </c>
      <c r="AS201" s="79">
        <f t="shared" si="48"/>
        <v>0</v>
      </c>
      <c r="AT201" s="79">
        <f t="shared" si="48"/>
        <v>0</v>
      </c>
      <c r="AU201" s="79">
        <f t="shared" si="48"/>
        <v>0</v>
      </c>
      <c r="AV201" s="79">
        <f t="shared" si="48"/>
        <v>0</v>
      </c>
      <c r="AW201" s="79">
        <f t="shared" si="48"/>
        <v>0</v>
      </c>
      <c r="AX201" s="79">
        <f t="shared" si="48"/>
        <v>0</v>
      </c>
      <c r="AY201" s="79">
        <f t="shared" si="48"/>
        <v>0</v>
      </c>
      <c r="AZ201" s="79">
        <f t="shared" si="48"/>
        <v>0</v>
      </c>
      <c r="BA201" s="79">
        <f t="shared" si="48"/>
        <v>0</v>
      </c>
      <c r="BB201" s="79">
        <f t="shared" si="48"/>
        <v>0</v>
      </c>
      <c r="BC201" s="79">
        <f t="shared" si="48"/>
        <v>0</v>
      </c>
      <c r="BD201" s="79">
        <f t="shared" si="48"/>
        <v>0</v>
      </c>
      <c r="BE201" s="79">
        <f t="shared" si="48"/>
        <v>0</v>
      </c>
      <c r="BF201" s="79">
        <f t="shared" si="48"/>
        <v>0</v>
      </c>
      <c r="BG201" s="79">
        <f t="shared" si="48"/>
        <v>0</v>
      </c>
      <c r="BH201" s="79">
        <f t="shared" si="48"/>
        <v>0</v>
      </c>
      <c r="BI201" s="79">
        <f t="shared" si="48"/>
        <v>0</v>
      </c>
      <c r="BJ201" s="79">
        <f t="shared" si="48"/>
        <v>0</v>
      </c>
      <c r="BK201" s="79">
        <f t="shared" si="48"/>
        <v>0</v>
      </c>
      <c r="BL201" s="79">
        <f t="shared" si="48"/>
        <v>0</v>
      </c>
      <c r="BM201" s="79">
        <f t="shared" si="48"/>
        <v>0</v>
      </c>
      <c r="BN201" s="79">
        <f t="shared" si="48"/>
        <v>0</v>
      </c>
      <c r="BO201" s="79">
        <f t="shared" si="48"/>
        <v>0</v>
      </c>
      <c r="BP201" s="79">
        <f t="shared" si="48"/>
        <v>0</v>
      </c>
      <c r="BQ201" s="79">
        <f t="shared" si="48"/>
        <v>0</v>
      </c>
      <c r="BR201" s="79">
        <f t="shared" ref="BR201" si="49">BR171+BR199</f>
        <v>0</v>
      </c>
    </row>
    <row r="203" spans="2:70" ht="15" customHeight="1">
      <c r="B203" s="76" t="s">
        <v>57</v>
      </c>
    </row>
    <row r="204" spans="2:70" ht="15" customHeight="1">
      <c r="B204" s="72" t="s">
        <v>59</v>
      </c>
      <c r="C204" s="73" t="s">
        <v>3</v>
      </c>
      <c r="D204" s="83">
        <f>E204</f>
        <v>0</v>
      </c>
      <c r="E204" s="43"/>
      <c r="F204" s="83">
        <f t="shared" ref="F204:L204" si="50">E207</f>
        <v>0</v>
      </c>
      <c r="G204" s="83">
        <f t="shared" si="50"/>
        <v>0</v>
      </c>
      <c r="H204" s="83">
        <f>F207</f>
        <v>0</v>
      </c>
      <c r="I204" s="83">
        <f>G207</f>
        <v>0</v>
      </c>
      <c r="J204" s="83">
        <f>I207</f>
        <v>0</v>
      </c>
      <c r="K204" s="83">
        <f t="shared" si="50"/>
        <v>17500</v>
      </c>
      <c r="L204" s="83">
        <f t="shared" si="50"/>
        <v>17303.961748633879</v>
      </c>
      <c r="M204" s="83">
        <f t="shared" ref="M204:BR204" si="51">L207</f>
        <v>17084.016393442624</v>
      </c>
      <c r="N204" s="83">
        <f t="shared" si="51"/>
        <v>16866.461748633879</v>
      </c>
      <c r="O204" s="83">
        <f t="shared" si="51"/>
        <v>16650.780372782392</v>
      </c>
      <c r="P204" s="83">
        <f t="shared" si="51"/>
        <v>15336.482427576913</v>
      </c>
      <c r="Q204" s="83">
        <f>P207</f>
        <v>14034.470441275544</v>
      </c>
      <c r="R204" s="83">
        <f>Q207</f>
        <v>13842.090304289242</v>
      </c>
      <c r="S204" s="83">
        <f t="shared" si="51"/>
        <v>11475.395098809789</v>
      </c>
      <c r="T204" s="83">
        <f t="shared" si="51"/>
        <v>10214.586023467324</v>
      </c>
      <c r="U204" s="83">
        <f t="shared" si="51"/>
        <v>8967.7110234673237</v>
      </c>
      <c r="V204" s="83">
        <f t="shared" si="51"/>
        <v>8829.8685577138986</v>
      </c>
      <c r="W204" s="83">
        <f t="shared" si="51"/>
        <v>6517.1117083988302</v>
      </c>
      <c r="X204" s="83">
        <f t="shared" si="51"/>
        <v>5311.439619357734</v>
      </c>
      <c r="Y204" s="83">
        <f t="shared" si="51"/>
        <v>4119.7016056591037</v>
      </c>
      <c r="Z204" s="83">
        <f t="shared" si="51"/>
        <v>4036.3968111385557</v>
      </c>
      <c r="AA204" s="83">
        <f t="shared" si="51"/>
        <v>1776.9990619619707</v>
      </c>
      <c r="AB204" s="83">
        <f t="shared" si="51"/>
        <v>626.61910977617822</v>
      </c>
      <c r="AC204" s="83">
        <f t="shared" si="51"/>
        <v>-509.86483831125361</v>
      </c>
      <c r="AD204" s="83">
        <f t="shared" si="51"/>
        <v>-538.55336290141759</v>
      </c>
      <c r="AE204" s="83">
        <f t="shared" si="51"/>
        <v>-2744.9227814581959</v>
      </c>
      <c r="AF204" s="83">
        <f t="shared" si="51"/>
        <v>-2744.9227814581959</v>
      </c>
      <c r="AG204" s="83">
        <f t="shared" si="51"/>
        <v>-2744.9227814581959</v>
      </c>
      <c r="AH204" s="83">
        <f t="shared" si="51"/>
        <v>-2744.9227814581959</v>
      </c>
      <c r="AI204" s="83">
        <f t="shared" si="51"/>
        <v>-2744.9227814581959</v>
      </c>
      <c r="AJ204" s="83">
        <f t="shared" si="51"/>
        <v>-2744.9227814581959</v>
      </c>
      <c r="AK204" s="83">
        <f t="shared" si="51"/>
        <v>-2744.9227814581959</v>
      </c>
      <c r="AL204" s="83">
        <f t="shared" si="51"/>
        <v>-2744.9227814581959</v>
      </c>
      <c r="AM204" s="83">
        <f t="shared" si="51"/>
        <v>-2744.9227814581959</v>
      </c>
      <c r="AN204" s="83">
        <f t="shared" si="51"/>
        <v>-2744.9227814581959</v>
      </c>
      <c r="AO204" s="83">
        <f t="shared" si="51"/>
        <v>-2744.9227814581959</v>
      </c>
      <c r="AP204" s="83">
        <f t="shared" si="51"/>
        <v>-2744.9227814581959</v>
      </c>
      <c r="AQ204" s="83">
        <f t="shared" si="51"/>
        <v>-2744.9227814581959</v>
      </c>
      <c r="AR204" s="83">
        <f t="shared" si="51"/>
        <v>-2744.9227814581959</v>
      </c>
      <c r="AS204" s="83">
        <f t="shared" si="51"/>
        <v>-2744.9227814581959</v>
      </c>
      <c r="AT204" s="83">
        <f t="shared" si="51"/>
        <v>-2744.9227814581959</v>
      </c>
      <c r="AU204" s="83">
        <f t="shared" si="51"/>
        <v>-2744.9227814581959</v>
      </c>
      <c r="AV204" s="83">
        <f t="shared" si="51"/>
        <v>-2744.9227814581959</v>
      </c>
      <c r="AW204" s="83">
        <f t="shared" si="51"/>
        <v>-2744.9227814581959</v>
      </c>
      <c r="AX204" s="83">
        <f t="shared" si="51"/>
        <v>-2744.9227814581959</v>
      </c>
      <c r="AY204" s="83">
        <f t="shared" si="51"/>
        <v>-2744.9227814581959</v>
      </c>
      <c r="AZ204" s="83">
        <f t="shared" si="51"/>
        <v>-2744.9227814581959</v>
      </c>
      <c r="BA204" s="83">
        <f t="shared" si="51"/>
        <v>-2744.9227814581959</v>
      </c>
      <c r="BB204" s="83">
        <f t="shared" si="51"/>
        <v>-2744.9227814581959</v>
      </c>
      <c r="BC204" s="83">
        <f t="shared" si="51"/>
        <v>-2744.9227814581959</v>
      </c>
      <c r="BD204" s="83">
        <f t="shared" si="51"/>
        <v>-2744.9227814581959</v>
      </c>
      <c r="BE204" s="83">
        <f t="shared" si="51"/>
        <v>-2744.9227814581959</v>
      </c>
      <c r="BF204" s="83">
        <f t="shared" si="51"/>
        <v>-2744.9227814581959</v>
      </c>
      <c r="BG204" s="83">
        <f t="shared" si="51"/>
        <v>-2744.9227814581959</v>
      </c>
      <c r="BH204" s="83">
        <f t="shared" si="51"/>
        <v>-2744.9227814581959</v>
      </c>
      <c r="BI204" s="83">
        <f t="shared" si="51"/>
        <v>-2744.9227814581959</v>
      </c>
      <c r="BJ204" s="83">
        <f t="shared" si="51"/>
        <v>-2744.9227814581959</v>
      </c>
      <c r="BK204" s="83">
        <f t="shared" si="51"/>
        <v>-2744.9227814581959</v>
      </c>
      <c r="BL204" s="83">
        <f t="shared" si="51"/>
        <v>-2744.9227814581959</v>
      </c>
      <c r="BM204" s="83">
        <f t="shared" si="51"/>
        <v>-2744.9227814581959</v>
      </c>
      <c r="BN204" s="83">
        <f t="shared" si="51"/>
        <v>-2744.9227814581959</v>
      </c>
      <c r="BO204" s="83">
        <f t="shared" si="51"/>
        <v>-2744.9227814581959</v>
      </c>
      <c r="BP204" s="83">
        <f t="shared" si="51"/>
        <v>-2744.9227814581959</v>
      </c>
      <c r="BQ204" s="83">
        <f t="shared" si="51"/>
        <v>-2744.9227814581959</v>
      </c>
      <c r="BR204" s="83">
        <f t="shared" si="51"/>
        <v>-2744.9227814581959</v>
      </c>
    </row>
    <row r="205" spans="2:70" ht="15" customHeight="1">
      <c r="B205" s="72" t="s">
        <v>58</v>
      </c>
      <c r="C205" s="73" t="s">
        <v>3</v>
      </c>
      <c r="D205" s="83">
        <f>SUM(E205:BR205)</f>
        <v>-2744.9227814581959</v>
      </c>
      <c r="E205" s="83">
        <f t="shared" ref="E205:L205" si="52">E123+E142+E201</f>
        <v>0</v>
      </c>
      <c r="F205" s="83">
        <f t="shared" si="52"/>
        <v>0</v>
      </c>
      <c r="G205" s="83">
        <f t="shared" si="52"/>
        <v>0</v>
      </c>
      <c r="H205" s="83">
        <f t="shared" si="52"/>
        <v>0</v>
      </c>
      <c r="I205" s="83">
        <f t="shared" si="52"/>
        <v>0</v>
      </c>
      <c r="J205" s="83">
        <f t="shared" si="52"/>
        <v>17500</v>
      </c>
      <c r="K205" s="83">
        <f t="shared" si="52"/>
        <v>-196.03825136612056</v>
      </c>
      <c r="L205" s="83">
        <f t="shared" si="52"/>
        <v>-219.94535519125731</v>
      </c>
      <c r="M205" s="83">
        <f t="shared" ref="M205:BR205" si="53">M123+M142+M201</f>
        <v>-217.55464480874363</v>
      </c>
      <c r="N205" s="83">
        <f t="shared" si="53"/>
        <v>-215.68137585148557</v>
      </c>
      <c r="O205" s="83">
        <f t="shared" si="53"/>
        <v>-1314.2979452054792</v>
      </c>
      <c r="P205" s="83">
        <f t="shared" si="53"/>
        <v>-1302.0119863013701</v>
      </c>
      <c r="Q205" s="83">
        <f t="shared" si="53"/>
        <v>-192.38013698630144</v>
      </c>
      <c r="R205" s="83">
        <f t="shared" si="53"/>
        <v>-2366.6952054794519</v>
      </c>
      <c r="S205" s="83">
        <f t="shared" si="53"/>
        <v>-1260.809075342466</v>
      </c>
      <c r="T205" s="83">
        <f t="shared" si="53"/>
        <v>-1246.8750000000002</v>
      </c>
      <c r="U205" s="83">
        <f t="shared" si="53"/>
        <v>-137.84246575342442</v>
      </c>
      <c r="V205" s="83">
        <f t="shared" si="53"/>
        <v>-2312.7568493150688</v>
      </c>
      <c r="W205" s="83">
        <f t="shared" si="53"/>
        <v>-1205.6720890410957</v>
      </c>
      <c r="X205" s="83">
        <f t="shared" si="53"/>
        <v>-1191.7380136986301</v>
      </c>
      <c r="Y205" s="83">
        <f t="shared" si="53"/>
        <v>-83.304794520548043</v>
      </c>
      <c r="Z205" s="83">
        <f t="shared" si="53"/>
        <v>-2259.397749176585</v>
      </c>
      <c r="AA205" s="83">
        <f t="shared" si="53"/>
        <v>-1150.3799521857925</v>
      </c>
      <c r="AB205" s="83">
        <f t="shared" si="53"/>
        <v>-1136.4839480874318</v>
      </c>
      <c r="AC205" s="83">
        <f t="shared" si="53"/>
        <v>-28.688524590164</v>
      </c>
      <c r="AD205" s="83">
        <f t="shared" si="53"/>
        <v>-2206.3694185567783</v>
      </c>
      <c r="AE205" s="83">
        <f t="shared" si="53"/>
        <v>0</v>
      </c>
      <c r="AF205" s="83">
        <f t="shared" si="53"/>
        <v>0</v>
      </c>
      <c r="AG205" s="83">
        <f t="shared" si="53"/>
        <v>0</v>
      </c>
      <c r="AH205" s="83">
        <f t="shared" si="53"/>
        <v>0</v>
      </c>
      <c r="AI205" s="83">
        <f t="shared" si="53"/>
        <v>0</v>
      </c>
      <c r="AJ205" s="83">
        <f t="shared" si="53"/>
        <v>0</v>
      </c>
      <c r="AK205" s="83">
        <f t="shared" si="53"/>
        <v>0</v>
      </c>
      <c r="AL205" s="83">
        <f t="shared" si="53"/>
        <v>0</v>
      </c>
      <c r="AM205" s="83">
        <f t="shared" si="53"/>
        <v>0</v>
      </c>
      <c r="AN205" s="83">
        <f t="shared" si="53"/>
        <v>0</v>
      </c>
      <c r="AO205" s="83">
        <f t="shared" si="53"/>
        <v>0</v>
      </c>
      <c r="AP205" s="83">
        <f t="shared" si="53"/>
        <v>0</v>
      </c>
      <c r="AQ205" s="83">
        <f t="shared" si="53"/>
        <v>0</v>
      </c>
      <c r="AR205" s="83">
        <f t="shared" si="53"/>
        <v>0</v>
      </c>
      <c r="AS205" s="83">
        <f t="shared" si="53"/>
        <v>0</v>
      </c>
      <c r="AT205" s="83">
        <f t="shared" si="53"/>
        <v>0</v>
      </c>
      <c r="AU205" s="83">
        <f t="shared" si="53"/>
        <v>0</v>
      </c>
      <c r="AV205" s="83">
        <f t="shared" si="53"/>
        <v>0</v>
      </c>
      <c r="AW205" s="83">
        <f t="shared" si="53"/>
        <v>0</v>
      </c>
      <c r="AX205" s="83">
        <f t="shared" si="53"/>
        <v>0</v>
      </c>
      <c r="AY205" s="83">
        <f t="shared" si="53"/>
        <v>0</v>
      </c>
      <c r="AZ205" s="83">
        <f t="shared" si="53"/>
        <v>0</v>
      </c>
      <c r="BA205" s="83">
        <f t="shared" si="53"/>
        <v>0</v>
      </c>
      <c r="BB205" s="83">
        <f t="shared" si="53"/>
        <v>0</v>
      </c>
      <c r="BC205" s="83">
        <f t="shared" si="53"/>
        <v>0</v>
      </c>
      <c r="BD205" s="83">
        <f t="shared" si="53"/>
        <v>0</v>
      </c>
      <c r="BE205" s="83">
        <f t="shared" si="53"/>
        <v>0</v>
      </c>
      <c r="BF205" s="83">
        <f t="shared" si="53"/>
        <v>0</v>
      </c>
      <c r="BG205" s="83">
        <f t="shared" si="53"/>
        <v>0</v>
      </c>
      <c r="BH205" s="83">
        <f t="shared" si="53"/>
        <v>0</v>
      </c>
      <c r="BI205" s="83">
        <f t="shared" si="53"/>
        <v>0</v>
      </c>
      <c r="BJ205" s="83">
        <f t="shared" si="53"/>
        <v>0</v>
      </c>
      <c r="BK205" s="83">
        <f t="shared" si="53"/>
        <v>0</v>
      </c>
      <c r="BL205" s="83">
        <f t="shared" si="53"/>
        <v>0</v>
      </c>
      <c r="BM205" s="83">
        <f t="shared" si="53"/>
        <v>0</v>
      </c>
      <c r="BN205" s="83">
        <f t="shared" si="53"/>
        <v>0</v>
      </c>
      <c r="BO205" s="83">
        <f t="shared" si="53"/>
        <v>0</v>
      </c>
      <c r="BP205" s="83">
        <f t="shared" si="53"/>
        <v>0</v>
      </c>
      <c r="BQ205" s="83">
        <f t="shared" si="53"/>
        <v>0</v>
      </c>
      <c r="BR205" s="83">
        <f t="shared" si="53"/>
        <v>0</v>
      </c>
    </row>
    <row r="206" spans="2:70" ht="30" customHeight="1">
      <c r="B206" s="72" t="s">
        <v>227</v>
      </c>
      <c r="C206" s="73"/>
      <c r="D206" s="8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</row>
    <row r="207" spans="2:70" ht="15" customHeight="1">
      <c r="B207" s="77" t="s">
        <v>60</v>
      </c>
      <c r="C207" s="78" t="s">
        <v>3</v>
      </c>
      <c r="D207" s="79">
        <f t="shared" ref="D207" si="54">D204+D205</f>
        <v>-2744.9227814581959</v>
      </c>
      <c r="E207" s="79">
        <f t="shared" ref="E207:F207" si="55">E204+E205+E206</f>
        <v>0</v>
      </c>
      <c r="F207" s="79">
        <f t="shared" si="55"/>
        <v>0</v>
      </c>
      <c r="G207" s="79">
        <f>G204+G205+G206</f>
        <v>0</v>
      </c>
      <c r="H207" s="79">
        <f t="shared" ref="H207:BR207" si="56">H204+H205+H206</f>
        <v>0</v>
      </c>
      <c r="I207" s="79">
        <f t="shared" si="56"/>
        <v>0</v>
      </c>
      <c r="J207" s="79">
        <f t="shared" si="56"/>
        <v>17500</v>
      </c>
      <c r="K207" s="79">
        <f t="shared" si="56"/>
        <v>17303.961748633879</v>
      </c>
      <c r="L207" s="79">
        <f t="shared" si="56"/>
        <v>17084.016393442624</v>
      </c>
      <c r="M207" s="79">
        <f t="shared" si="56"/>
        <v>16866.461748633879</v>
      </c>
      <c r="N207" s="79">
        <f t="shared" si="56"/>
        <v>16650.780372782392</v>
      </c>
      <c r="O207" s="79">
        <f t="shared" si="56"/>
        <v>15336.482427576913</v>
      </c>
      <c r="P207" s="79">
        <f t="shared" si="56"/>
        <v>14034.470441275544</v>
      </c>
      <c r="Q207" s="79">
        <f t="shared" si="56"/>
        <v>13842.090304289242</v>
      </c>
      <c r="R207" s="79">
        <f t="shared" si="56"/>
        <v>11475.395098809789</v>
      </c>
      <c r="S207" s="79">
        <f t="shared" si="56"/>
        <v>10214.586023467324</v>
      </c>
      <c r="T207" s="79">
        <f t="shared" si="56"/>
        <v>8967.7110234673237</v>
      </c>
      <c r="U207" s="79">
        <f t="shared" si="56"/>
        <v>8829.8685577138986</v>
      </c>
      <c r="V207" s="79">
        <f t="shared" si="56"/>
        <v>6517.1117083988302</v>
      </c>
      <c r="W207" s="79">
        <f t="shared" si="56"/>
        <v>5311.439619357734</v>
      </c>
      <c r="X207" s="79">
        <f t="shared" si="56"/>
        <v>4119.7016056591037</v>
      </c>
      <c r="Y207" s="79">
        <f t="shared" si="56"/>
        <v>4036.3968111385557</v>
      </c>
      <c r="Z207" s="79">
        <f t="shared" si="56"/>
        <v>1776.9990619619707</v>
      </c>
      <c r="AA207" s="79">
        <f t="shared" si="56"/>
        <v>626.61910977617822</v>
      </c>
      <c r="AB207" s="79">
        <f t="shared" si="56"/>
        <v>-509.86483831125361</v>
      </c>
      <c r="AC207" s="79">
        <f t="shared" si="56"/>
        <v>-538.55336290141759</v>
      </c>
      <c r="AD207" s="79">
        <f t="shared" si="56"/>
        <v>-2744.9227814581959</v>
      </c>
      <c r="AE207" s="79">
        <f t="shared" si="56"/>
        <v>-2744.9227814581959</v>
      </c>
      <c r="AF207" s="79">
        <f t="shared" si="56"/>
        <v>-2744.9227814581959</v>
      </c>
      <c r="AG207" s="79">
        <f t="shared" si="56"/>
        <v>-2744.9227814581959</v>
      </c>
      <c r="AH207" s="79">
        <f t="shared" si="56"/>
        <v>-2744.9227814581959</v>
      </c>
      <c r="AI207" s="79">
        <f t="shared" si="56"/>
        <v>-2744.9227814581959</v>
      </c>
      <c r="AJ207" s="79">
        <f t="shared" si="56"/>
        <v>-2744.9227814581959</v>
      </c>
      <c r="AK207" s="79">
        <f t="shared" si="56"/>
        <v>-2744.9227814581959</v>
      </c>
      <c r="AL207" s="79">
        <f t="shared" si="56"/>
        <v>-2744.9227814581959</v>
      </c>
      <c r="AM207" s="79">
        <f t="shared" si="56"/>
        <v>-2744.9227814581959</v>
      </c>
      <c r="AN207" s="79">
        <f t="shared" si="56"/>
        <v>-2744.9227814581959</v>
      </c>
      <c r="AO207" s="79">
        <f t="shared" si="56"/>
        <v>-2744.9227814581959</v>
      </c>
      <c r="AP207" s="79">
        <f t="shared" si="56"/>
        <v>-2744.9227814581959</v>
      </c>
      <c r="AQ207" s="79">
        <f t="shared" si="56"/>
        <v>-2744.9227814581959</v>
      </c>
      <c r="AR207" s="79">
        <f t="shared" si="56"/>
        <v>-2744.9227814581959</v>
      </c>
      <c r="AS207" s="79">
        <f t="shared" si="56"/>
        <v>-2744.9227814581959</v>
      </c>
      <c r="AT207" s="79">
        <f t="shared" si="56"/>
        <v>-2744.9227814581959</v>
      </c>
      <c r="AU207" s="79">
        <f t="shared" si="56"/>
        <v>-2744.9227814581959</v>
      </c>
      <c r="AV207" s="79">
        <f t="shared" si="56"/>
        <v>-2744.9227814581959</v>
      </c>
      <c r="AW207" s="79">
        <f t="shared" si="56"/>
        <v>-2744.9227814581959</v>
      </c>
      <c r="AX207" s="79">
        <f t="shared" si="56"/>
        <v>-2744.9227814581959</v>
      </c>
      <c r="AY207" s="79">
        <f t="shared" si="56"/>
        <v>-2744.9227814581959</v>
      </c>
      <c r="AZ207" s="79">
        <f t="shared" si="56"/>
        <v>-2744.9227814581959</v>
      </c>
      <c r="BA207" s="79">
        <f t="shared" si="56"/>
        <v>-2744.9227814581959</v>
      </c>
      <c r="BB207" s="79">
        <f t="shared" si="56"/>
        <v>-2744.9227814581959</v>
      </c>
      <c r="BC207" s="79">
        <f t="shared" si="56"/>
        <v>-2744.9227814581959</v>
      </c>
      <c r="BD207" s="79">
        <f t="shared" si="56"/>
        <v>-2744.9227814581959</v>
      </c>
      <c r="BE207" s="79">
        <f t="shared" si="56"/>
        <v>-2744.9227814581959</v>
      </c>
      <c r="BF207" s="79">
        <f t="shared" si="56"/>
        <v>-2744.9227814581959</v>
      </c>
      <c r="BG207" s="79">
        <f t="shared" si="56"/>
        <v>-2744.9227814581959</v>
      </c>
      <c r="BH207" s="79">
        <f t="shared" si="56"/>
        <v>-2744.9227814581959</v>
      </c>
      <c r="BI207" s="79">
        <f t="shared" si="56"/>
        <v>-2744.9227814581959</v>
      </c>
      <c r="BJ207" s="79">
        <f t="shared" si="56"/>
        <v>-2744.9227814581959</v>
      </c>
      <c r="BK207" s="79">
        <f t="shared" si="56"/>
        <v>-2744.9227814581959</v>
      </c>
      <c r="BL207" s="79">
        <f t="shared" si="56"/>
        <v>-2744.9227814581959</v>
      </c>
      <c r="BM207" s="79">
        <f t="shared" si="56"/>
        <v>-2744.9227814581959</v>
      </c>
      <c r="BN207" s="79">
        <f t="shared" si="56"/>
        <v>-2744.9227814581959</v>
      </c>
      <c r="BO207" s="79">
        <f t="shared" si="56"/>
        <v>-2744.9227814581959</v>
      </c>
      <c r="BP207" s="79">
        <f t="shared" si="56"/>
        <v>-2744.9227814581959</v>
      </c>
      <c r="BQ207" s="79">
        <f t="shared" si="56"/>
        <v>-2744.9227814581959</v>
      </c>
      <c r="BR207" s="79">
        <f t="shared" si="56"/>
        <v>-2744.9227814581959</v>
      </c>
    </row>
    <row r="209" spans="2:76" ht="15" customHeight="1">
      <c r="B209" s="231" t="s">
        <v>122</v>
      </c>
      <c r="C209" s="232"/>
      <c r="D209" s="25" t="str">
        <f ca="1">IFERROR(IF(ROUND(MIN(OFFSET(J207,,,,MAX(SUM($J$13:$BR$13),1))),2)&lt;0,"Q","R"),"Q")</f>
        <v>Q</v>
      </c>
      <c r="E209" s="109"/>
      <c r="F209" s="109"/>
      <c r="G209" s="109"/>
      <c r="H209" s="109"/>
      <c r="I209" s="109"/>
      <c r="N209" s="98"/>
    </row>
    <row r="210" spans="2:76" ht="15" customHeight="1">
      <c r="B210" s="231" t="s">
        <v>123</v>
      </c>
      <c r="C210" s="232"/>
      <c r="D210" s="25" t="str">
        <f ca="1">IFERROR(IF(ROUND(MIN(J207:OFFSET(J207,0,MATCH(P3,J8:BR8,0)-1,,)),2)&lt;0,"Q","R"),"Q")</f>
        <v>Q</v>
      </c>
      <c r="E210" s="109"/>
      <c r="F210" s="109"/>
      <c r="G210" s="109"/>
      <c r="H210" s="109"/>
      <c r="I210" s="109"/>
    </row>
    <row r="212" spans="2:76" ht="15.75">
      <c r="B212" s="76" t="s">
        <v>204</v>
      </c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</row>
    <row r="213" spans="2:76">
      <c r="B213" s="72" t="s">
        <v>205</v>
      </c>
      <c r="C213" s="73" t="s">
        <v>3</v>
      </c>
      <c r="D213" s="73"/>
      <c r="E213" s="74">
        <f>E123</f>
        <v>0</v>
      </c>
      <c r="F213" s="74">
        <f t="shared" ref="F213:BQ213" si="57">F123</f>
        <v>0</v>
      </c>
      <c r="G213" s="74">
        <f t="shared" si="57"/>
        <v>0</v>
      </c>
      <c r="H213" s="74">
        <f t="shared" si="57"/>
        <v>0</v>
      </c>
      <c r="I213" s="74">
        <f t="shared" si="57"/>
        <v>0</v>
      </c>
      <c r="J213" s="74">
        <f t="shared" si="57"/>
        <v>0</v>
      </c>
      <c r="K213" s="74">
        <f t="shared" si="57"/>
        <v>-196.03825136612056</v>
      </c>
      <c r="L213" s="74">
        <f t="shared" si="57"/>
        <v>-219.94535519125731</v>
      </c>
      <c r="M213" s="74">
        <f t="shared" si="57"/>
        <v>-217.55464480874363</v>
      </c>
      <c r="N213" s="74">
        <f t="shared" si="57"/>
        <v>-215.68137585148557</v>
      </c>
      <c r="O213" s="74">
        <f t="shared" si="57"/>
        <v>-220.54794520547912</v>
      </c>
      <c r="P213" s="74">
        <f t="shared" si="57"/>
        <v>-208.26198630137006</v>
      </c>
      <c r="Q213" s="74">
        <f t="shared" si="57"/>
        <v>-192.38013698630144</v>
      </c>
      <c r="R213" s="74">
        <f t="shared" si="57"/>
        <v>-179.19520547945208</v>
      </c>
      <c r="S213" s="74">
        <f t="shared" si="57"/>
        <v>-167.05907534246595</v>
      </c>
      <c r="T213" s="74">
        <f t="shared" si="57"/>
        <v>-153.1250000000002</v>
      </c>
      <c r="U213" s="74">
        <f t="shared" si="57"/>
        <v>-137.84246575342442</v>
      </c>
      <c r="V213" s="74">
        <f t="shared" si="57"/>
        <v>-125.25684931506865</v>
      </c>
      <c r="W213" s="74">
        <f t="shared" si="57"/>
        <v>-111.92208904109573</v>
      </c>
      <c r="X213" s="74">
        <f t="shared" si="57"/>
        <v>-97.988013698630155</v>
      </c>
      <c r="Y213" s="74">
        <f t="shared" si="57"/>
        <v>-83.304794520548043</v>
      </c>
      <c r="Z213" s="74">
        <f t="shared" si="57"/>
        <v>-71.89774917658508</v>
      </c>
      <c r="AA213" s="74">
        <f t="shared" si="57"/>
        <v>-56.629952185792476</v>
      </c>
      <c r="AB213" s="74">
        <f t="shared" si="57"/>
        <v>-42.733948087431742</v>
      </c>
      <c r="AC213" s="74">
        <f t="shared" si="57"/>
        <v>-28.688524590164</v>
      </c>
      <c r="AD213" s="74">
        <f t="shared" si="57"/>
        <v>-18.869418556778179</v>
      </c>
      <c r="AE213" s="74">
        <f t="shared" si="57"/>
        <v>0</v>
      </c>
      <c r="AF213" s="74">
        <f t="shared" si="57"/>
        <v>0</v>
      </c>
      <c r="AG213" s="74">
        <f t="shared" si="57"/>
        <v>0</v>
      </c>
      <c r="AH213" s="74">
        <f t="shared" si="57"/>
        <v>0</v>
      </c>
      <c r="AI213" s="74">
        <f t="shared" si="57"/>
        <v>0</v>
      </c>
      <c r="AJ213" s="74">
        <f t="shared" si="57"/>
        <v>0</v>
      </c>
      <c r="AK213" s="74">
        <f t="shared" si="57"/>
        <v>0</v>
      </c>
      <c r="AL213" s="74">
        <f t="shared" si="57"/>
        <v>0</v>
      </c>
      <c r="AM213" s="74">
        <f t="shared" si="57"/>
        <v>0</v>
      </c>
      <c r="AN213" s="74">
        <f t="shared" si="57"/>
        <v>0</v>
      </c>
      <c r="AO213" s="74">
        <f t="shared" si="57"/>
        <v>0</v>
      </c>
      <c r="AP213" s="74">
        <f t="shared" si="57"/>
        <v>0</v>
      </c>
      <c r="AQ213" s="74">
        <f t="shared" si="57"/>
        <v>0</v>
      </c>
      <c r="AR213" s="74">
        <f t="shared" si="57"/>
        <v>0</v>
      </c>
      <c r="AS213" s="74">
        <f t="shared" si="57"/>
        <v>0</v>
      </c>
      <c r="AT213" s="74">
        <f t="shared" si="57"/>
        <v>0</v>
      </c>
      <c r="AU213" s="74">
        <f t="shared" si="57"/>
        <v>0</v>
      </c>
      <c r="AV213" s="74">
        <f t="shared" si="57"/>
        <v>0</v>
      </c>
      <c r="AW213" s="74">
        <f t="shared" si="57"/>
        <v>0</v>
      </c>
      <c r="AX213" s="74">
        <f t="shared" si="57"/>
        <v>0</v>
      </c>
      <c r="AY213" s="74">
        <f t="shared" si="57"/>
        <v>0</v>
      </c>
      <c r="AZ213" s="74">
        <f t="shared" si="57"/>
        <v>0</v>
      </c>
      <c r="BA213" s="74">
        <f t="shared" si="57"/>
        <v>0</v>
      </c>
      <c r="BB213" s="74">
        <f t="shared" si="57"/>
        <v>0</v>
      </c>
      <c r="BC213" s="74">
        <f t="shared" si="57"/>
        <v>0</v>
      </c>
      <c r="BD213" s="74">
        <f t="shared" si="57"/>
        <v>0</v>
      </c>
      <c r="BE213" s="74">
        <f t="shared" si="57"/>
        <v>0</v>
      </c>
      <c r="BF213" s="74">
        <f t="shared" si="57"/>
        <v>0</v>
      </c>
      <c r="BG213" s="74">
        <f t="shared" si="57"/>
        <v>0</v>
      </c>
      <c r="BH213" s="74">
        <f t="shared" si="57"/>
        <v>0</v>
      </c>
      <c r="BI213" s="74">
        <f t="shared" si="57"/>
        <v>0</v>
      </c>
      <c r="BJ213" s="74">
        <f t="shared" si="57"/>
        <v>0</v>
      </c>
      <c r="BK213" s="74">
        <f t="shared" si="57"/>
        <v>0</v>
      </c>
      <c r="BL213" s="74">
        <f t="shared" si="57"/>
        <v>0</v>
      </c>
      <c r="BM213" s="74">
        <f t="shared" si="57"/>
        <v>0</v>
      </c>
      <c r="BN213" s="74">
        <f t="shared" si="57"/>
        <v>0</v>
      </c>
      <c r="BO213" s="74">
        <f t="shared" si="57"/>
        <v>0</v>
      </c>
      <c r="BP213" s="74">
        <f t="shared" si="57"/>
        <v>0</v>
      </c>
      <c r="BQ213" s="74">
        <f t="shared" si="57"/>
        <v>0</v>
      </c>
      <c r="BR213" s="74">
        <f t="shared" ref="BR213" si="58">BR123</f>
        <v>0</v>
      </c>
      <c r="BS213" s="5"/>
      <c r="BT213" s="5"/>
      <c r="BU213" s="5"/>
      <c r="BV213" s="5"/>
      <c r="BW213" s="5"/>
      <c r="BX213" s="5"/>
    </row>
    <row r="214" spans="2:76" ht="15" customHeight="1">
      <c r="B214" s="72" t="s">
        <v>206</v>
      </c>
      <c r="C214" s="73" t="s">
        <v>3</v>
      </c>
      <c r="D214" s="73"/>
      <c r="E214" s="74">
        <f>E142</f>
        <v>0</v>
      </c>
      <c r="F214" s="74">
        <f t="shared" ref="F214:BQ214" si="59">F142</f>
        <v>0</v>
      </c>
      <c r="G214" s="74">
        <f t="shared" si="59"/>
        <v>0</v>
      </c>
      <c r="H214" s="74">
        <f t="shared" si="59"/>
        <v>0</v>
      </c>
      <c r="I214" s="74">
        <f t="shared" si="59"/>
        <v>0</v>
      </c>
      <c r="J214" s="74">
        <f t="shared" si="59"/>
        <v>0</v>
      </c>
      <c r="K214" s="74">
        <f t="shared" si="59"/>
        <v>0</v>
      </c>
      <c r="L214" s="74">
        <f t="shared" si="59"/>
        <v>0</v>
      </c>
      <c r="M214" s="74">
        <f t="shared" si="59"/>
        <v>0</v>
      </c>
      <c r="N214" s="74">
        <f t="shared" si="59"/>
        <v>0</v>
      </c>
      <c r="O214" s="74">
        <f t="shared" si="59"/>
        <v>0</v>
      </c>
      <c r="P214" s="74">
        <f t="shared" si="59"/>
        <v>0</v>
      </c>
      <c r="Q214" s="74">
        <f t="shared" si="59"/>
        <v>0</v>
      </c>
      <c r="R214" s="74">
        <f t="shared" si="59"/>
        <v>0</v>
      </c>
      <c r="S214" s="74">
        <f t="shared" si="59"/>
        <v>0</v>
      </c>
      <c r="T214" s="74">
        <f t="shared" si="59"/>
        <v>0</v>
      </c>
      <c r="U214" s="74">
        <f t="shared" si="59"/>
        <v>0</v>
      </c>
      <c r="V214" s="74">
        <f t="shared" si="59"/>
        <v>0</v>
      </c>
      <c r="W214" s="74">
        <f t="shared" si="59"/>
        <v>0</v>
      </c>
      <c r="X214" s="74">
        <f t="shared" si="59"/>
        <v>0</v>
      </c>
      <c r="Y214" s="74">
        <f t="shared" si="59"/>
        <v>0</v>
      </c>
      <c r="Z214" s="74">
        <f t="shared" si="59"/>
        <v>0</v>
      </c>
      <c r="AA214" s="74">
        <f t="shared" si="59"/>
        <v>0</v>
      </c>
      <c r="AB214" s="74">
        <f t="shared" si="59"/>
        <v>0</v>
      </c>
      <c r="AC214" s="74">
        <f t="shared" si="59"/>
        <v>0</v>
      </c>
      <c r="AD214" s="74">
        <f t="shared" si="59"/>
        <v>0</v>
      </c>
      <c r="AE214" s="74">
        <f t="shared" si="59"/>
        <v>0</v>
      </c>
      <c r="AF214" s="74">
        <f t="shared" si="59"/>
        <v>0</v>
      </c>
      <c r="AG214" s="74">
        <f t="shared" si="59"/>
        <v>0</v>
      </c>
      <c r="AH214" s="74">
        <f t="shared" si="59"/>
        <v>0</v>
      </c>
      <c r="AI214" s="74">
        <f t="shared" si="59"/>
        <v>0</v>
      </c>
      <c r="AJ214" s="74">
        <f t="shared" si="59"/>
        <v>0</v>
      </c>
      <c r="AK214" s="74">
        <f t="shared" si="59"/>
        <v>0</v>
      </c>
      <c r="AL214" s="74">
        <f t="shared" si="59"/>
        <v>0</v>
      </c>
      <c r="AM214" s="74">
        <f t="shared" si="59"/>
        <v>0</v>
      </c>
      <c r="AN214" s="74">
        <f t="shared" si="59"/>
        <v>0</v>
      </c>
      <c r="AO214" s="74">
        <f t="shared" si="59"/>
        <v>0</v>
      </c>
      <c r="AP214" s="74">
        <f t="shared" si="59"/>
        <v>0</v>
      </c>
      <c r="AQ214" s="74">
        <f t="shared" si="59"/>
        <v>0</v>
      </c>
      <c r="AR214" s="74">
        <f t="shared" si="59"/>
        <v>0</v>
      </c>
      <c r="AS214" s="74">
        <f t="shared" si="59"/>
        <v>0</v>
      </c>
      <c r="AT214" s="74">
        <f t="shared" si="59"/>
        <v>0</v>
      </c>
      <c r="AU214" s="74">
        <f t="shared" si="59"/>
        <v>0</v>
      </c>
      <c r="AV214" s="74">
        <f t="shared" si="59"/>
        <v>0</v>
      </c>
      <c r="AW214" s="74">
        <f t="shared" si="59"/>
        <v>0</v>
      </c>
      <c r="AX214" s="74">
        <f t="shared" si="59"/>
        <v>0</v>
      </c>
      <c r="AY214" s="74">
        <f t="shared" si="59"/>
        <v>0</v>
      </c>
      <c r="AZ214" s="74">
        <f t="shared" si="59"/>
        <v>0</v>
      </c>
      <c r="BA214" s="74">
        <f t="shared" si="59"/>
        <v>0</v>
      </c>
      <c r="BB214" s="74">
        <f t="shared" si="59"/>
        <v>0</v>
      </c>
      <c r="BC214" s="74">
        <f t="shared" si="59"/>
        <v>0</v>
      </c>
      <c r="BD214" s="74">
        <f t="shared" si="59"/>
        <v>0</v>
      </c>
      <c r="BE214" s="74">
        <f t="shared" si="59"/>
        <v>0</v>
      </c>
      <c r="BF214" s="74">
        <f t="shared" si="59"/>
        <v>0</v>
      </c>
      <c r="BG214" s="74">
        <f t="shared" si="59"/>
        <v>0</v>
      </c>
      <c r="BH214" s="74">
        <f t="shared" si="59"/>
        <v>0</v>
      </c>
      <c r="BI214" s="74">
        <f t="shared" si="59"/>
        <v>0</v>
      </c>
      <c r="BJ214" s="74">
        <f t="shared" si="59"/>
        <v>0</v>
      </c>
      <c r="BK214" s="74">
        <f t="shared" si="59"/>
        <v>0</v>
      </c>
      <c r="BL214" s="74">
        <f t="shared" si="59"/>
        <v>0</v>
      </c>
      <c r="BM214" s="74">
        <f t="shared" si="59"/>
        <v>0</v>
      </c>
      <c r="BN214" s="74">
        <f t="shared" si="59"/>
        <v>0</v>
      </c>
      <c r="BO214" s="74">
        <f t="shared" si="59"/>
        <v>0</v>
      </c>
      <c r="BP214" s="74">
        <f t="shared" si="59"/>
        <v>0</v>
      </c>
      <c r="BQ214" s="74">
        <f t="shared" si="59"/>
        <v>0</v>
      </c>
      <c r="BR214" s="74">
        <f t="shared" ref="BR214" si="60">BR142</f>
        <v>0</v>
      </c>
    </row>
    <row r="215" spans="2:76" ht="15" customHeight="1">
      <c r="B215" s="72" t="s">
        <v>207</v>
      </c>
      <c r="C215" s="73" t="s">
        <v>3</v>
      </c>
      <c r="D215" s="73"/>
      <c r="E215" s="74">
        <f>E146+E169</f>
        <v>0</v>
      </c>
      <c r="F215" s="74">
        <f t="shared" ref="F215:BQ215" si="61">F146+F169</f>
        <v>0</v>
      </c>
      <c r="G215" s="74">
        <f t="shared" si="61"/>
        <v>0</v>
      </c>
      <c r="H215" s="74">
        <f t="shared" si="61"/>
        <v>0</v>
      </c>
      <c r="I215" s="74">
        <f t="shared" si="61"/>
        <v>0</v>
      </c>
      <c r="J215" s="74">
        <f t="shared" si="61"/>
        <v>17500</v>
      </c>
      <c r="K215" s="74">
        <f t="shared" si="61"/>
        <v>0</v>
      </c>
      <c r="L215" s="74">
        <f t="shared" si="61"/>
        <v>0</v>
      </c>
      <c r="M215" s="74">
        <f t="shared" si="61"/>
        <v>0</v>
      </c>
      <c r="N215" s="74">
        <f t="shared" si="61"/>
        <v>0</v>
      </c>
      <c r="O215" s="74">
        <f t="shared" si="61"/>
        <v>0</v>
      </c>
      <c r="P215" s="74">
        <f t="shared" si="61"/>
        <v>0</v>
      </c>
      <c r="Q215" s="74">
        <f t="shared" si="61"/>
        <v>0</v>
      </c>
      <c r="R215" s="74">
        <f t="shared" si="61"/>
        <v>0</v>
      </c>
      <c r="S215" s="74">
        <f t="shared" si="61"/>
        <v>0</v>
      </c>
      <c r="T215" s="74">
        <f t="shared" si="61"/>
        <v>0</v>
      </c>
      <c r="U215" s="74">
        <f t="shared" si="61"/>
        <v>0</v>
      </c>
      <c r="V215" s="74">
        <f t="shared" si="61"/>
        <v>0</v>
      </c>
      <c r="W215" s="74">
        <f t="shared" si="61"/>
        <v>0</v>
      </c>
      <c r="X215" s="74">
        <f t="shared" si="61"/>
        <v>0</v>
      </c>
      <c r="Y215" s="74">
        <f t="shared" si="61"/>
        <v>0</v>
      </c>
      <c r="Z215" s="74">
        <f t="shared" si="61"/>
        <v>0</v>
      </c>
      <c r="AA215" s="74">
        <f t="shared" si="61"/>
        <v>0</v>
      </c>
      <c r="AB215" s="74">
        <f t="shared" si="61"/>
        <v>0</v>
      </c>
      <c r="AC215" s="74">
        <f t="shared" si="61"/>
        <v>0</v>
      </c>
      <c r="AD215" s="74">
        <f t="shared" si="61"/>
        <v>0</v>
      </c>
      <c r="AE215" s="74">
        <f t="shared" si="61"/>
        <v>0</v>
      </c>
      <c r="AF215" s="74">
        <f t="shared" si="61"/>
        <v>0</v>
      </c>
      <c r="AG215" s="74">
        <f t="shared" si="61"/>
        <v>0</v>
      </c>
      <c r="AH215" s="74">
        <f t="shared" si="61"/>
        <v>0</v>
      </c>
      <c r="AI215" s="74">
        <f t="shared" si="61"/>
        <v>0</v>
      </c>
      <c r="AJ215" s="74">
        <f t="shared" si="61"/>
        <v>0</v>
      </c>
      <c r="AK215" s="74">
        <f t="shared" si="61"/>
        <v>0</v>
      </c>
      <c r="AL215" s="74">
        <f t="shared" si="61"/>
        <v>0</v>
      </c>
      <c r="AM215" s="74">
        <f t="shared" si="61"/>
        <v>0</v>
      </c>
      <c r="AN215" s="74">
        <f t="shared" si="61"/>
        <v>0</v>
      </c>
      <c r="AO215" s="74">
        <f t="shared" si="61"/>
        <v>0</v>
      </c>
      <c r="AP215" s="74">
        <f t="shared" si="61"/>
        <v>0</v>
      </c>
      <c r="AQ215" s="74">
        <f t="shared" si="61"/>
        <v>0</v>
      </c>
      <c r="AR215" s="74">
        <f t="shared" si="61"/>
        <v>0</v>
      </c>
      <c r="AS215" s="74">
        <f t="shared" si="61"/>
        <v>0</v>
      </c>
      <c r="AT215" s="74">
        <f t="shared" si="61"/>
        <v>0</v>
      </c>
      <c r="AU215" s="74">
        <f t="shared" si="61"/>
        <v>0</v>
      </c>
      <c r="AV215" s="74">
        <f t="shared" si="61"/>
        <v>0</v>
      </c>
      <c r="AW215" s="74">
        <f t="shared" si="61"/>
        <v>0</v>
      </c>
      <c r="AX215" s="74">
        <f t="shared" si="61"/>
        <v>0</v>
      </c>
      <c r="AY215" s="74">
        <f t="shared" si="61"/>
        <v>0</v>
      </c>
      <c r="AZ215" s="74">
        <f t="shared" si="61"/>
        <v>0</v>
      </c>
      <c r="BA215" s="74">
        <f t="shared" si="61"/>
        <v>0</v>
      </c>
      <c r="BB215" s="74">
        <f t="shared" si="61"/>
        <v>0</v>
      </c>
      <c r="BC215" s="74">
        <f t="shared" si="61"/>
        <v>0</v>
      </c>
      <c r="BD215" s="74">
        <f t="shared" si="61"/>
        <v>0</v>
      </c>
      <c r="BE215" s="74">
        <f t="shared" si="61"/>
        <v>0</v>
      </c>
      <c r="BF215" s="74">
        <f t="shared" si="61"/>
        <v>0</v>
      </c>
      <c r="BG215" s="74">
        <f t="shared" si="61"/>
        <v>0</v>
      </c>
      <c r="BH215" s="74">
        <f t="shared" si="61"/>
        <v>0</v>
      </c>
      <c r="BI215" s="74">
        <f t="shared" si="61"/>
        <v>0</v>
      </c>
      <c r="BJ215" s="74">
        <f t="shared" si="61"/>
        <v>0</v>
      </c>
      <c r="BK215" s="74">
        <f t="shared" si="61"/>
        <v>0</v>
      </c>
      <c r="BL215" s="74">
        <f t="shared" si="61"/>
        <v>0</v>
      </c>
      <c r="BM215" s="74">
        <f t="shared" si="61"/>
        <v>0</v>
      </c>
      <c r="BN215" s="74">
        <f t="shared" si="61"/>
        <v>0</v>
      </c>
      <c r="BO215" s="74">
        <f t="shared" si="61"/>
        <v>0</v>
      </c>
      <c r="BP215" s="74">
        <f t="shared" si="61"/>
        <v>0</v>
      </c>
      <c r="BQ215" s="74">
        <f t="shared" si="61"/>
        <v>0</v>
      </c>
      <c r="BR215" s="74">
        <f t="shared" ref="BR215" si="62">BR146+BR169</f>
        <v>0</v>
      </c>
    </row>
    <row r="216" spans="2:76" ht="15" customHeight="1">
      <c r="B216" s="72" t="s">
        <v>208</v>
      </c>
      <c r="C216" s="73" t="s">
        <v>3</v>
      </c>
      <c r="D216" s="73"/>
      <c r="E216" s="74">
        <f>E167+E168</f>
        <v>0</v>
      </c>
      <c r="F216" s="74">
        <f t="shared" ref="F216:BQ216" si="63">F167+F168</f>
        <v>0</v>
      </c>
      <c r="G216" s="74">
        <f>G193+G168</f>
        <v>0</v>
      </c>
      <c r="H216" s="74">
        <f t="shared" si="63"/>
        <v>0</v>
      </c>
      <c r="I216" s="74">
        <f t="shared" si="63"/>
        <v>0</v>
      </c>
      <c r="J216" s="74">
        <f t="shared" si="63"/>
        <v>0</v>
      </c>
      <c r="K216" s="74">
        <f t="shared" si="63"/>
        <v>0</v>
      </c>
      <c r="L216" s="74">
        <f t="shared" si="63"/>
        <v>0</v>
      </c>
      <c r="M216" s="74">
        <f t="shared" si="63"/>
        <v>0</v>
      </c>
      <c r="N216" s="74">
        <f t="shared" si="63"/>
        <v>0</v>
      </c>
      <c r="O216" s="74">
        <f t="shared" si="63"/>
        <v>0</v>
      </c>
      <c r="P216" s="74">
        <f t="shared" si="63"/>
        <v>0</v>
      </c>
      <c r="Q216" s="74">
        <f t="shared" si="63"/>
        <v>0</v>
      </c>
      <c r="R216" s="74">
        <f t="shared" si="63"/>
        <v>0</v>
      </c>
      <c r="S216" s="74">
        <f t="shared" si="63"/>
        <v>0</v>
      </c>
      <c r="T216" s="74">
        <f t="shared" si="63"/>
        <v>0</v>
      </c>
      <c r="U216" s="74">
        <f t="shared" si="63"/>
        <v>0</v>
      </c>
      <c r="V216" s="74">
        <f t="shared" si="63"/>
        <v>0</v>
      </c>
      <c r="W216" s="74">
        <f t="shared" si="63"/>
        <v>0</v>
      </c>
      <c r="X216" s="74">
        <f t="shared" si="63"/>
        <v>0</v>
      </c>
      <c r="Y216" s="74">
        <f t="shared" si="63"/>
        <v>0</v>
      </c>
      <c r="Z216" s="74">
        <f t="shared" si="63"/>
        <v>0</v>
      </c>
      <c r="AA216" s="74">
        <f t="shared" si="63"/>
        <v>0</v>
      </c>
      <c r="AB216" s="74">
        <f t="shared" si="63"/>
        <v>0</v>
      </c>
      <c r="AC216" s="74">
        <f t="shared" si="63"/>
        <v>0</v>
      </c>
      <c r="AD216" s="74">
        <f t="shared" si="63"/>
        <v>0</v>
      </c>
      <c r="AE216" s="74">
        <f t="shared" si="63"/>
        <v>0</v>
      </c>
      <c r="AF216" s="74">
        <f t="shared" si="63"/>
        <v>0</v>
      </c>
      <c r="AG216" s="74">
        <f t="shared" si="63"/>
        <v>0</v>
      </c>
      <c r="AH216" s="74">
        <f t="shared" si="63"/>
        <v>0</v>
      </c>
      <c r="AI216" s="74">
        <f t="shared" si="63"/>
        <v>0</v>
      </c>
      <c r="AJ216" s="74">
        <f t="shared" si="63"/>
        <v>0</v>
      </c>
      <c r="AK216" s="74">
        <f t="shared" si="63"/>
        <v>0</v>
      </c>
      <c r="AL216" s="74">
        <f t="shared" si="63"/>
        <v>0</v>
      </c>
      <c r="AM216" s="74">
        <f t="shared" si="63"/>
        <v>0</v>
      </c>
      <c r="AN216" s="74">
        <f t="shared" si="63"/>
        <v>0</v>
      </c>
      <c r="AO216" s="74">
        <f t="shared" si="63"/>
        <v>0</v>
      </c>
      <c r="AP216" s="74">
        <f t="shared" si="63"/>
        <v>0</v>
      </c>
      <c r="AQ216" s="74">
        <f t="shared" si="63"/>
        <v>0</v>
      </c>
      <c r="AR216" s="74">
        <f t="shared" si="63"/>
        <v>0</v>
      </c>
      <c r="AS216" s="74">
        <f t="shared" si="63"/>
        <v>0</v>
      </c>
      <c r="AT216" s="74">
        <f t="shared" si="63"/>
        <v>0</v>
      </c>
      <c r="AU216" s="74">
        <f t="shared" si="63"/>
        <v>0</v>
      </c>
      <c r="AV216" s="74">
        <f t="shared" si="63"/>
        <v>0</v>
      </c>
      <c r="AW216" s="74">
        <f t="shared" si="63"/>
        <v>0</v>
      </c>
      <c r="AX216" s="74">
        <f t="shared" si="63"/>
        <v>0</v>
      </c>
      <c r="AY216" s="74">
        <f t="shared" si="63"/>
        <v>0</v>
      </c>
      <c r="AZ216" s="74">
        <f t="shared" si="63"/>
        <v>0</v>
      </c>
      <c r="BA216" s="74">
        <f t="shared" si="63"/>
        <v>0</v>
      </c>
      <c r="BB216" s="74">
        <f t="shared" si="63"/>
        <v>0</v>
      </c>
      <c r="BC216" s="74">
        <f t="shared" si="63"/>
        <v>0</v>
      </c>
      <c r="BD216" s="74">
        <f t="shared" si="63"/>
        <v>0</v>
      </c>
      <c r="BE216" s="74">
        <f t="shared" si="63"/>
        <v>0</v>
      </c>
      <c r="BF216" s="74">
        <f t="shared" si="63"/>
        <v>0</v>
      </c>
      <c r="BG216" s="74">
        <f t="shared" si="63"/>
        <v>0</v>
      </c>
      <c r="BH216" s="74">
        <f t="shared" si="63"/>
        <v>0</v>
      </c>
      <c r="BI216" s="74">
        <f t="shared" si="63"/>
        <v>0</v>
      </c>
      <c r="BJ216" s="74">
        <f t="shared" si="63"/>
        <v>0</v>
      </c>
      <c r="BK216" s="74">
        <f t="shared" si="63"/>
        <v>0</v>
      </c>
      <c r="BL216" s="74">
        <f t="shared" si="63"/>
        <v>0</v>
      </c>
      <c r="BM216" s="74">
        <f t="shared" si="63"/>
        <v>0</v>
      </c>
      <c r="BN216" s="74">
        <f t="shared" si="63"/>
        <v>0</v>
      </c>
      <c r="BO216" s="74">
        <f t="shared" si="63"/>
        <v>0</v>
      </c>
      <c r="BP216" s="74">
        <f t="shared" si="63"/>
        <v>0</v>
      </c>
      <c r="BQ216" s="74">
        <f t="shared" si="63"/>
        <v>0</v>
      </c>
      <c r="BR216" s="74">
        <f t="shared" ref="BR216" si="64">BR167+BR168</f>
        <v>0</v>
      </c>
    </row>
    <row r="217" spans="2:76" ht="15" customHeight="1">
      <c r="B217" s="72" t="s">
        <v>186</v>
      </c>
      <c r="C217" s="73" t="s">
        <v>3</v>
      </c>
      <c r="D217" s="73"/>
      <c r="E217" s="74">
        <f>E170</f>
        <v>0</v>
      </c>
      <c r="F217" s="74">
        <f t="shared" ref="F217:BQ217" si="65">F170</f>
        <v>0</v>
      </c>
      <c r="G217" s="74">
        <f>G192</f>
        <v>0</v>
      </c>
      <c r="H217" s="74">
        <f t="shared" si="65"/>
        <v>0</v>
      </c>
      <c r="I217" s="74">
        <f t="shared" si="65"/>
        <v>0</v>
      </c>
      <c r="J217" s="74">
        <f t="shared" si="65"/>
        <v>0</v>
      </c>
      <c r="K217" s="74">
        <f t="shared" si="65"/>
        <v>0</v>
      </c>
      <c r="L217" s="74">
        <f t="shared" si="65"/>
        <v>0</v>
      </c>
      <c r="M217" s="74">
        <f t="shared" si="65"/>
        <v>0</v>
      </c>
      <c r="N217" s="74">
        <f t="shared" si="65"/>
        <v>0</v>
      </c>
      <c r="O217" s="74">
        <f t="shared" si="65"/>
        <v>0</v>
      </c>
      <c r="P217" s="74">
        <f t="shared" si="65"/>
        <v>0</v>
      </c>
      <c r="Q217" s="74">
        <f t="shared" si="65"/>
        <v>0</v>
      </c>
      <c r="R217" s="74">
        <f t="shared" si="65"/>
        <v>0</v>
      </c>
      <c r="S217" s="74">
        <f t="shared" si="65"/>
        <v>0</v>
      </c>
      <c r="T217" s="74">
        <f t="shared" si="65"/>
        <v>0</v>
      </c>
      <c r="U217" s="74">
        <f t="shared" si="65"/>
        <v>0</v>
      </c>
      <c r="V217" s="74">
        <f t="shared" si="65"/>
        <v>0</v>
      </c>
      <c r="W217" s="74">
        <f t="shared" si="65"/>
        <v>0</v>
      </c>
      <c r="X217" s="74">
        <f t="shared" si="65"/>
        <v>0</v>
      </c>
      <c r="Y217" s="74">
        <f t="shared" si="65"/>
        <v>0</v>
      </c>
      <c r="Z217" s="74">
        <f t="shared" si="65"/>
        <v>0</v>
      </c>
      <c r="AA217" s="74">
        <f t="shared" si="65"/>
        <v>0</v>
      </c>
      <c r="AB217" s="74">
        <f t="shared" si="65"/>
        <v>0</v>
      </c>
      <c r="AC217" s="74">
        <f t="shared" si="65"/>
        <v>0</v>
      </c>
      <c r="AD217" s="74">
        <f t="shared" si="65"/>
        <v>0</v>
      </c>
      <c r="AE217" s="74">
        <f t="shared" si="65"/>
        <v>0</v>
      </c>
      <c r="AF217" s="74">
        <f t="shared" si="65"/>
        <v>0</v>
      </c>
      <c r="AG217" s="74">
        <f t="shared" si="65"/>
        <v>0</v>
      </c>
      <c r="AH217" s="74">
        <f t="shared" si="65"/>
        <v>0</v>
      </c>
      <c r="AI217" s="74">
        <f t="shared" si="65"/>
        <v>0</v>
      </c>
      <c r="AJ217" s="74">
        <f t="shared" si="65"/>
        <v>0</v>
      </c>
      <c r="AK217" s="74">
        <f t="shared" si="65"/>
        <v>0</v>
      </c>
      <c r="AL217" s="74">
        <f t="shared" si="65"/>
        <v>0</v>
      </c>
      <c r="AM217" s="74">
        <f t="shared" si="65"/>
        <v>0</v>
      </c>
      <c r="AN217" s="74">
        <f t="shared" si="65"/>
        <v>0</v>
      </c>
      <c r="AO217" s="74">
        <f t="shared" si="65"/>
        <v>0</v>
      </c>
      <c r="AP217" s="74">
        <f t="shared" si="65"/>
        <v>0</v>
      </c>
      <c r="AQ217" s="74">
        <f t="shared" si="65"/>
        <v>0</v>
      </c>
      <c r="AR217" s="74">
        <f t="shared" si="65"/>
        <v>0</v>
      </c>
      <c r="AS217" s="74">
        <f t="shared" si="65"/>
        <v>0</v>
      </c>
      <c r="AT217" s="74">
        <f t="shared" si="65"/>
        <v>0</v>
      </c>
      <c r="AU217" s="74">
        <f t="shared" si="65"/>
        <v>0</v>
      </c>
      <c r="AV217" s="74">
        <f t="shared" si="65"/>
        <v>0</v>
      </c>
      <c r="AW217" s="74">
        <f t="shared" si="65"/>
        <v>0</v>
      </c>
      <c r="AX217" s="74">
        <f t="shared" si="65"/>
        <v>0</v>
      </c>
      <c r="AY217" s="74">
        <f t="shared" si="65"/>
        <v>0</v>
      </c>
      <c r="AZ217" s="74">
        <f t="shared" si="65"/>
        <v>0</v>
      </c>
      <c r="BA217" s="74">
        <f t="shared" si="65"/>
        <v>0</v>
      </c>
      <c r="BB217" s="74">
        <f t="shared" si="65"/>
        <v>0</v>
      </c>
      <c r="BC217" s="74">
        <f t="shared" si="65"/>
        <v>0</v>
      </c>
      <c r="BD217" s="74">
        <f t="shared" si="65"/>
        <v>0</v>
      </c>
      <c r="BE217" s="74">
        <f t="shared" si="65"/>
        <v>0</v>
      </c>
      <c r="BF217" s="74">
        <f t="shared" si="65"/>
        <v>0</v>
      </c>
      <c r="BG217" s="74">
        <f t="shared" si="65"/>
        <v>0</v>
      </c>
      <c r="BH217" s="74">
        <f t="shared" si="65"/>
        <v>0</v>
      </c>
      <c r="BI217" s="74">
        <f t="shared" si="65"/>
        <v>0</v>
      </c>
      <c r="BJ217" s="74">
        <f t="shared" si="65"/>
        <v>0</v>
      </c>
      <c r="BK217" s="74">
        <f t="shared" si="65"/>
        <v>0</v>
      </c>
      <c r="BL217" s="74">
        <f t="shared" si="65"/>
        <v>0</v>
      </c>
      <c r="BM217" s="74">
        <f t="shared" si="65"/>
        <v>0</v>
      </c>
      <c r="BN217" s="74">
        <f t="shared" si="65"/>
        <v>0</v>
      </c>
      <c r="BO217" s="74">
        <f t="shared" si="65"/>
        <v>0</v>
      </c>
      <c r="BP217" s="74">
        <f t="shared" si="65"/>
        <v>0</v>
      </c>
      <c r="BQ217" s="74">
        <f t="shared" si="65"/>
        <v>0</v>
      </c>
      <c r="BR217" s="74">
        <f t="shared" ref="BR217" si="66">BR170</f>
        <v>0</v>
      </c>
    </row>
    <row r="218" spans="2:76" ht="15" customHeight="1">
      <c r="B218" s="77" t="s">
        <v>204</v>
      </c>
      <c r="C218" s="78" t="s">
        <v>3</v>
      </c>
      <c r="D218" s="78"/>
      <c r="E218" s="80">
        <f>SUM(E213:E217)</f>
        <v>0</v>
      </c>
      <c r="F218" s="80">
        <f t="shared" ref="F218:BQ218" si="67">SUM(F213:F217)</f>
        <v>0</v>
      </c>
      <c r="G218" s="80">
        <f t="shared" si="67"/>
        <v>0</v>
      </c>
      <c r="H218" s="80">
        <f t="shared" si="67"/>
        <v>0</v>
      </c>
      <c r="I218" s="80">
        <f t="shared" si="67"/>
        <v>0</v>
      </c>
      <c r="J218" s="80">
        <f t="shared" si="67"/>
        <v>17500</v>
      </c>
      <c r="K218" s="80">
        <f t="shared" si="67"/>
        <v>-196.03825136612056</v>
      </c>
      <c r="L218" s="80">
        <f t="shared" si="67"/>
        <v>-219.94535519125731</v>
      </c>
      <c r="M218" s="80">
        <f t="shared" si="67"/>
        <v>-217.55464480874363</v>
      </c>
      <c r="N218" s="80">
        <f t="shared" si="67"/>
        <v>-215.68137585148557</v>
      </c>
      <c r="O218" s="80">
        <f t="shared" si="67"/>
        <v>-220.54794520547912</v>
      </c>
      <c r="P218" s="80">
        <f t="shared" si="67"/>
        <v>-208.26198630137006</v>
      </c>
      <c r="Q218" s="80">
        <f t="shared" si="67"/>
        <v>-192.38013698630144</v>
      </c>
      <c r="R218" s="80">
        <f t="shared" si="67"/>
        <v>-179.19520547945208</v>
      </c>
      <c r="S218" s="80">
        <f t="shared" si="67"/>
        <v>-167.05907534246595</v>
      </c>
      <c r="T218" s="80">
        <f t="shared" si="67"/>
        <v>-153.1250000000002</v>
      </c>
      <c r="U218" s="80">
        <f t="shared" si="67"/>
        <v>-137.84246575342442</v>
      </c>
      <c r="V218" s="80">
        <f t="shared" si="67"/>
        <v>-125.25684931506865</v>
      </c>
      <c r="W218" s="80">
        <f t="shared" si="67"/>
        <v>-111.92208904109573</v>
      </c>
      <c r="X218" s="80">
        <f t="shared" si="67"/>
        <v>-97.988013698630155</v>
      </c>
      <c r="Y218" s="80">
        <f t="shared" si="67"/>
        <v>-83.304794520548043</v>
      </c>
      <c r="Z218" s="80">
        <f t="shared" si="67"/>
        <v>-71.89774917658508</v>
      </c>
      <c r="AA218" s="80">
        <f t="shared" si="67"/>
        <v>-56.629952185792476</v>
      </c>
      <c r="AB218" s="80">
        <f t="shared" si="67"/>
        <v>-42.733948087431742</v>
      </c>
      <c r="AC218" s="80">
        <f t="shared" si="67"/>
        <v>-28.688524590164</v>
      </c>
      <c r="AD218" s="80">
        <f t="shared" si="67"/>
        <v>-18.869418556778179</v>
      </c>
      <c r="AE218" s="80">
        <f t="shared" si="67"/>
        <v>0</v>
      </c>
      <c r="AF218" s="80">
        <f t="shared" si="67"/>
        <v>0</v>
      </c>
      <c r="AG218" s="80">
        <f t="shared" si="67"/>
        <v>0</v>
      </c>
      <c r="AH218" s="80">
        <f t="shared" si="67"/>
        <v>0</v>
      </c>
      <c r="AI218" s="80">
        <f t="shared" si="67"/>
        <v>0</v>
      </c>
      <c r="AJ218" s="80">
        <f t="shared" si="67"/>
        <v>0</v>
      </c>
      <c r="AK218" s="80">
        <f t="shared" si="67"/>
        <v>0</v>
      </c>
      <c r="AL218" s="80">
        <f t="shared" si="67"/>
        <v>0</v>
      </c>
      <c r="AM218" s="80">
        <f t="shared" si="67"/>
        <v>0</v>
      </c>
      <c r="AN218" s="80">
        <f t="shared" si="67"/>
        <v>0</v>
      </c>
      <c r="AO218" s="80">
        <f t="shared" si="67"/>
        <v>0</v>
      </c>
      <c r="AP218" s="80">
        <f t="shared" si="67"/>
        <v>0</v>
      </c>
      <c r="AQ218" s="80">
        <f t="shared" si="67"/>
        <v>0</v>
      </c>
      <c r="AR218" s="80">
        <f t="shared" si="67"/>
        <v>0</v>
      </c>
      <c r="AS218" s="80">
        <f t="shared" si="67"/>
        <v>0</v>
      </c>
      <c r="AT218" s="80">
        <f t="shared" si="67"/>
        <v>0</v>
      </c>
      <c r="AU218" s="80">
        <f t="shared" si="67"/>
        <v>0</v>
      </c>
      <c r="AV218" s="80">
        <f t="shared" si="67"/>
        <v>0</v>
      </c>
      <c r="AW218" s="80">
        <f t="shared" si="67"/>
        <v>0</v>
      </c>
      <c r="AX218" s="80">
        <f t="shared" si="67"/>
        <v>0</v>
      </c>
      <c r="AY218" s="80">
        <f t="shared" si="67"/>
        <v>0</v>
      </c>
      <c r="AZ218" s="80">
        <f t="shared" si="67"/>
        <v>0</v>
      </c>
      <c r="BA218" s="80">
        <f t="shared" si="67"/>
        <v>0</v>
      </c>
      <c r="BB218" s="80">
        <f t="shared" si="67"/>
        <v>0</v>
      </c>
      <c r="BC218" s="80">
        <f t="shared" si="67"/>
        <v>0</v>
      </c>
      <c r="BD218" s="80">
        <f t="shared" si="67"/>
        <v>0</v>
      </c>
      <c r="BE218" s="80">
        <f t="shared" si="67"/>
        <v>0</v>
      </c>
      <c r="BF218" s="80">
        <f t="shared" si="67"/>
        <v>0</v>
      </c>
      <c r="BG218" s="80">
        <f t="shared" si="67"/>
        <v>0</v>
      </c>
      <c r="BH218" s="80">
        <f t="shared" si="67"/>
        <v>0</v>
      </c>
      <c r="BI218" s="80">
        <f t="shared" si="67"/>
        <v>0</v>
      </c>
      <c r="BJ218" s="80">
        <f t="shared" si="67"/>
        <v>0</v>
      </c>
      <c r="BK218" s="80">
        <f t="shared" si="67"/>
        <v>0</v>
      </c>
      <c r="BL218" s="80">
        <f t="shared" si="67"/>
        <v>0</v>
      </c>
      <c r="BM218" s="80">
        <f t="shared" si="67"/>
        <v>0</v>
      </c>
      <c r="BN218" s="80">
        <f t="shared" si="67"/>
        <v>0</v>
      </c>
      <c r="BO218" s="80">
        <f t="shared" si="67"/>
        <v>0</v>
      </c>
      <c r="BP218" s="80">
        <f t="shared" si="67"/>
        <v>0</v>
      </c>
      <c r="BQ218" s="80">
        <f t="shared" si="67"/>
        <v>0</v>
      </c>
      <c r="BR218" s="80">
        <f t="shared" ref="BR218" si="68">SUM(BR213:BR217)</f>
        <v>0</v>
      </c>
    </row>
    <row r="219" spans="2:76" ht="15" customHeight="1">
      <c r="B219" s="72" t="s">
        <v>217</v>
      </c>
      <c r="C219" s="73" t="s">
        <v>3</v>
      </c>
      <c r="D219" s="73"/>
      <c r="E219" s="74">
        <f>E218</f>
        <v>0</v>
      </c>
      <c r="F219" s="74">
        <f>F218</f>
        <v>0</v>
      </c>
      <c r="G219" s="74">
        <f>G218</f>
        <v>0</v>
      </c>
      <c r="H219" s="74"/>
      <c r="I219" s="74">
        <f>I218+G218-H218</f>
        <v>0</v>
      </c>
      <c r="J219" s="74">
        <f ca="1">SUM(J218,IF(J$5&gt;3,0,OFFSET($P$23,,,,J$5-4)))</f>
        <v>17500</v>
      </c>
      <c r="K219" s="74">
        <f ca="1">SUM(K218+J218,IF(K$5&gt;3,0,OFFSET($P$23,,,,K$5-4)))</f>
        <v>17303.961748633879</v>
      </c>
      <c r="L219" s="74">
        <f ca="1">SUM(L218+K218+J218,IF(L$5&gt;3,0,OFFSET($P$23,,,,L$5-4)))</f>
        <v>17084.016393442624</v>
      </c>
      <c r="M219" s="74">
        <f t="shared" ref="M219:AK219" si="69">J218+K218+L218+M218</f>
        <v>16866.461748633879</v>
      </c>
      <c r="N219" s="74">
        <f t="shared" si="69"/>
        <v>-849.21962721760701</v>
      </c>
      <c r="O219" s="74">
        <f t="shared" si="69"/>
        <v>-873.72932105696555</v>
      </c>
      <c r="P219" s="74">
        <f t="shared" si="69"/>
        <v>-862.04595216707833</v>
      </c>
      <c r="Q219" s="74">
        <f t="shared" si="69"/>
        <v>-836.87144434463619</v>
      </c>
      <c r="R219" s="74">
        <f t="shared" si="69"/>
        <v>-800.3852739726027</v>
      </c>
      <c r="S219" s="74">
        <f t="shared" si="69"/>
        <v>-746.89640410958953</v>
      </c>
      <c r="T219" s="74">
        <f t="shared" si="69"/>
        <v>-691.75941780821972</v>
      </c>
      <c r="U219" s="74">
        <f t="shared" si="69"/>
        <v>-637.22174657534265</v>
      </c>
      <c r="V219" s="74">
        <f t="shared" si="69"/>
        <v>-583.28339041095921</v>
      </c>
      <c r="W219" s="74">
        <f t="shared" si="69"/>
        <v>-528.14640410958907</v>
      </c>
      <c r="X219" s="74">
        <f t="shared" si="69"/>
        <v>-473.00941780821893</v>
      </c>
      <c r="Y219" s="74">
        <f t="shared" si="69"/>
        <v>-418.47174657534259</v>
      </c>
      <c r="Z219" s="74">
        <f t="shared" si="69"/>
        <v>-365.112646436859</v>
      </c>
      <c r="AA219" s="74">
        <f t="shared" si="69"/>
        <v>-309.82050958155577</v>
      </c>
      <c r="AB219" s="74">
        <f t="shared" si="69"/>
        <v>-254.56644397035737</v>
      </c>
      <c r="AC219" s="74">
        <f t="shared" si="69"/>
        <v>-199.95017403997332</v>
      </c>
      <c r="AD219" s="74">
        <f t="shared" si="69"/>
        <v>-146.9218434201664</v>
      </c>
      <c r="AE219" s="74">
        <f t="shared" si="69"/>
        <v>-90.291891234373935</v>
      </c>
      <c r="AF219" s="74">
        <f t="shared" si="69"/>
        <v>-47.557943146942179</v>
      </c>
      <c r="AG219" s="74">
        <f t="shared" si="69"/>
        <v>-18.869418556778179</v>
      </c>
      <c r="AH219" s="74">
        <f t="shared" si="69"/>
        <v>0</v>
      </c>
      <c r="AI219" s="74">
        <f t="shared" si="69"/>
        <v>0</v>
      </c>
      <c r="AJ219" s="74">
        <f t="shared" si="69"/>
        <v>0</v>
      </c>
      <c r="AK219" s="74">
        <f t="shared" si="69"/>
        <v>0</v>
      </c>
      <c r="AL219" s="74">
        <f t="shared" ref="AL219:BR219" si="70">AI218+AJ218+AK218+AL218</f>
        <v>0</v>
      </c>
      <c r="AM219" s="74">
        <f t="shared" si="70"/>
        <v>0</v>
      </c>
      <c r="AN219" s="74">
        <f t="shared" si="70"/>
        <v>0</v>
      </c>
      <c r="AO219" s="74">
        <f t="shared" si="70"/>
        <v>0</v>
      </c>
      <c r="AP219" s="74">
        <f t="shared" si="70"/>
        <v>0</v>
      </c>
      <c r="AQ219" s="74">
        <f t="shared" si="70"/>
        <v>0</v>
      </c>
      <c r="AR219" s="74">
        <f t="shared" si="70"/>
        <v>0</v>
      </c>
      <c r="AS219" s="74">
        <f t="shared" si="70"/>
        <v>0</v>
      </c>
      <c r="AT219" s="74">
        <f t="shared" si="70"/>
        <v>0</v>
      </c>
      <c r="AU219" s="74">
        <f t="shared" si="70"/>
        <v>0</v>
      </c>
      <c r="AV219" s="74">
        <f t="shared" si="70"/>
        <v>0</v>
      </c>
      <c r="AW219" s="74">
        <f t="shared" si="70"/>
        <v>0</v>
      </c>
      <c r="AX219" s="74">
        <f t="shared" si="70"/>
        <v>0</v>
      </c>
      <c r="AY219" s="74">
        <f t="shared" si="70"/>
        <v>0</v>
      </c>
      <c r="AZ219" s="74">
        <f t="shared" si="70"/>
        <v>0</v>
      </c>
      <c r="BA219" s="74">
        <f t="shared" si="70"/>
        <v>0</v>
      </c>
      <c r="BB219" s="74">
        <f t="shared" si="70"/>
        <v>0</v>
      </c>
      <c r="BC219" s="74">
        <f t="shared" si="70"/>
        <v>0</v>
      </c>
      <c r="BD219" s="74">
        <f t="shared" si="70"/>
        <v>0</v>
      </c>
      <c r="BE219" s="74">
        <f t="shared" si="70"/>
        <v>0</v>
      </c>
      <c r="BF219" s="74">
        <f t="shared" si="70"/>
        <v>0</v>
      </c>
      <c r="BG219" s="74">
        <f t="shared" si="70"/>
        <v>0</v>
      </c>
      <c r="BH219" s="74">
        <f t="shared" si="70"/>
        <v>0</v>
      </c>
      <c r="BI219" s="74">
        <f t="shared" si="70"/>
        <v>0</v>
      </c>
      <c r="BJ219" s="74">
        <f t="shared" si="70"/>
        <v>0</v>
      </c>
      <c r="BK219" s="74">
        <f t="shared" si="70"/>
        <v>0</v>
      </c>
      <c r="BL219" s="74">
        <f t="shared" si="70"/>
        <v>0</v>
      </c>
      <c r="BM219" s="74">
        <f t="shared" si="70"/>
        <v>0</v>
      </c>
      <c r="BN219" s="74">
        <f t="shared" si="70"/>
        <v>0</v>
      </c>
      <c r="BO219" s="74">
        <f t="shared" si="70"/>
        <v>0</v>
      </c>
      <c r="BP219" s="74">
        <f t="shared" si="70"/>
        <v>0</v>
      </c>
      <c r="BQ219" s="74">
        <f t="shared" si="70"/>
        <v>0</v>
      </c>
      <c r="BR219" s="74">
        <f t="shared" si="70"/>
        <v>0</v>
      </c>
    </row>
    <row r="220" spans="2:76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  <c r="BM220" s="87"/>
      <c r="BN220" s="87"/>
      <c r="BO220" s="87"/>
      <c r="BP220" s="87"/>
      <c r="BQ220" s="87"/>
      <c r="BR220" s="87"/>
      <c r="BS220" s="5"/>
      <c r="BT220" s="5"/>
      <c r="BU220" s="5"/>
      <c r="BV220" s="5"/>
      <c r="BW220" s="5"/>
      <c r="BX220" s="5"/>
    </row>
    <row r="221" spans="2:76" ht="15" customHeight="1">
      <c r="B221" s="76" t="s">
        <v>209</v>
      </c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87"/>
      <c r="AZ221" s="87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  <c r="BM221" s="87"/>
      <c r="BN221" s="87"/>
      <c r="BO221" s="87"/>
      <c r="BP221" s="87"/>
      <c r="BQ221" s="87"/>
      <c r="BR221" s="87"/>
    </row>
    <row r="222" spans="2:76" ht="15" customHeight="1">
      <c r="B222" s="72" t="s">
        <v>204</v>
      </c>
      <c r="C222" s="73" t="s">
        <v>3</v>
      </c>
      <c r="D222" s="74"/>
      <c r="E222" s="74">
        <f t="shared" ref="E222:J222" si="71">E218</f>
        <v>0</v>
      </c>
      <c r="F222" s="74">
        <f t="shared" si="71"/>
        <v>0</v>
      </c>
      <c r="G222" s="74">
        <f t="shared" si="71"/>
        <v>0</v>
      </c>
      <c r="H222" s="74">
        <f t="shared" si="71"/>
        <v>0</v>
      </c>
      <c r="I222" s="74">
        <f t="shared" si="71"/>
        <v>0</v>
      </c>
      <c r="J222" s="74">
        <f t="shared" si="71"/>
        <v>17500</v>
      </c>
      <c r="K222" s="74">
        <f t="shared" ref="K222:BR222" si="72">K218</f>
        <v>-196.03825136612056</v>
      </c>
      <c r="L222" s="74">
        <f t="shared" si="72"/>
        <v>-219.94535519125731</v>
      </c>
      <c r="M222" s="74">
        <f t="shared" si="72"/>
        <v>-217.55464480874363</v>
      </c>
      <c r="N222" s="74">
        <f t="shared" si="72"/>
        <v>-215.68137585148557</v>
      </c>
      <c r="O222" s="74">
        <f t="shared" si="72"/>
        <v>-220.54794520547912</v>
      </c>
      <c r="P222" s="74">
        <f t="shared" si="72"/>
        <v>-208.26198630137006</v>
      </c>
      <c r="Q222" s="74">
        <f t="shared" si="72"/>
        <v>-192.38013698630144</v>
      </c>
      <c r="R222" s="74">
        <f t="shared" si="72"/>
        <v>-179.19520547945208</v>
      </c>
      <c r="S222" s="74">
        <f t="shared" si="72"/>
        <v>-167.05907534246595</v>
      </c>
      <c r="T222" s="74">
        <f t="shared" si="72"/>
        <v>-153.1250000000002</v>
      </c>
      <c r="U222" s="74">
        <f t="shared" si="72"/>
        <v>-137.84246575342442</v>
      </c>
      <c r="V222" s="74">
        <f t="shared" si="72"/>
        <v>-125.25684931506865</v>
      </c>
      <c r="W222" s="74">
        <f t="shared" si="72"/>
        <v>-111.92208904109573</v>
      </c>
      <c r="X222" s="74">
        <f t="shared" si="72"/>
        <v>-97.988013698630155</v>
      </c>
      <c r="Y222" s="74">
        <f t="shared" si="72"/>
        <v>-83.304794520548043</v>
      </c>
      <c r="Z222" s="74">
        <f t="shared" si="72"/>
        <v>-71.89774917658508</v>
      </c>
      <c r="AA222" s="74">
        <f t="shared" si="72"/>
        <v>-56.629952185792476</v>
      </c>
      <c r="AB222" s="74">
        <f t="shared" si="72"/>
        <v>-42.733948087431742</v>
      </c>
      <c r="AC222" s="74">
        <f t="shared" si="72"/>
        <v>-28.688524590164</v>
      </c>
      <c r="AD222" s="74">
        <f t="shared" si="72"/>
        <v>-18.869418556778179</v>
      </c>
      <c r="AE222" s="74">
        <f t="shared" si="72"/>
        <v>0</v>
      </c>
      <c r="AF222" s="74">
        <f t="shared" si="72"/>
        <v>0</v>
      </c>
      <c r="AG222" s="74">
        <f t="shared" si="72"/>
        <v>0</v>
      </c>
      <c r="AH222" s="74">
        <f t="shared" si="72"/>
        <v>0</v>
      </c>
      <c r="AI222" s="74">
        <f t="shared" si="72"/>
        <v>0</v>
      </c>
      <c r="AJ222" s="74">
        <f t="shared" si="72"/>
        <v>0</v>
      </c>
      <c r="AK222" s="74">
        <f t="shared" si="72"/>
        <v>0</v>
      </c>
      <c r="AL222" s="74">
        <f t="shared" si="72"/>
        <v>0</v>
      </c>
      <c r="AM222" s="74">
        <f t="shared" si="72"/>
        <v>0</v>
      </c>
      <c r="AN222" s="74">
        <f t="shared" si="72"/>
        <v>0</v>
      </c>
      <c r="AO222" s="74">
        <f t="shared" si="72"/>
        <v>0</v>
      </c>
      <c r="AP222" s="74">
        <f t="shared" si="72"/>
        <v>0</v>
      </c>
      <c r="AQ222" s="74">
        <f t="shared" si="72"/>
        <v>0</v>
      </c>
      <c r="AR222" s="74">
        <f t="shared" si="72"/>
        <v>0</v>
      </c>
      <c r="AS222" s="74">
        <f t="shared" si="72"/>
        <v>0</v>
      </c>
      <c r="AT222" s="74">
        <f t="shared" si="72"/>
        <v>0</v>
      </c>
      <c r="AU222" s="74">
        <f t="shared" si="72"/>
        <v>0</v>
      </c>
      <c r="AV222" s="74">
        <f t="shared" si="72"/>
        <v>0</v>
      </c>
      <c r="AW222" s="74">
        <f t="shared" si="72"/>
        <v>0</v>
      </c>
      <c r="AX222" s="74">
        <f t="shared" si="72"/>
        <v>0</v>
      </c>
      <c r="AY222" s="74">
        <f t="shared" si="72"/>
        <v>0</v>
      </c>
      <c r="AZ222" s="74">
        <f t="shared" si="72"/>
        <v>0</v>
      </c>
      <c r="BA222" s="74">
        <f t="shared" si="72"/>
        <v>0</v>
      </c>
      <c r="BB222" s="74">
        <f t="shared" si="72"/>
        <v>0</v>
      </c>
      <c r="BC222" s="74">
        <f t="shared" si="72"/>
        <v>0</v>
      </c>
      <c r="BD222" s="74">
        <f t="shared" si="72"/>
        <v>0</v>
      </c>
      <c r="BE222" s="74">
        <f t="shared" si="72"/>
        <v>0</v>
      </c>
      <c r="BF222" s="74">
        <f t="shared" si="72"/>
        <v>0</v>
      </c>
      <c r="BG222" s="74">
        <f t="shared" si="72"/>
        <v>0</v>
      </c>
      <c r="BH222" s="74">
        <f t="shared" si="72"/>
        <v>0</v>
      </c>
      <c r="BI222" s="74">
        <f t="shared" si="72"/>
        <v>0</v>
      </c>
      <c r="BJ222" s="74">
        <f t="shared" si="72"/>
        <v>0</v>
      </c>
      <c r="BK222" s="74">
        <f t="shared" si="72"/>
        <v>0</v>
      </c>
      <c r="BL222" s="74">
        <f t="shared" si="72"/>
        <v>0</v>
      </c>
      <c r="BM222" s="74">
        <f t="shared" si="72"/>
        <v>0</v>
      </c>
      <c r="BN222" s="74">
        <f t="shared" si="72"/>
        <v>0</v>
      </c>
      <c r="BO222" s="74">
        <f t="shared" si="72"/>
        <v>0</v>
      </c>
      <c r="BP222" s="74">
        <f t="shared" si="72"/>
        <v>0</v>
      </c>
      <c r="BQ222" s="74">
        <f t="shared" si="72"/>
        <v>0</v>
      </c>
      <c r="BR222" s="74">
        <f t="shared" si="72"/>
        <v>0</v>
      </c>
    </row>
    <row r="223" spans="2:76" ht="15" customHeight="1">
      <c r="B223" s="72" t="s">
        <v>210</v>
      </c>
      <c r="C223" s="73" t="s">
        <v>3</v>
      </c>
      <c r="D223" s="74"/>
      <c r="E223" s="74">
        <f>-(E174+E194)</f>
        <v>0</v>
      </c>
      <c r="F223" s="74">
        <f t="shared" ref="F223:BQ223" si="73">-(F174+F194)</f>
        <v>0</v>
      </c>
      <c r="G223" s="74">
        <f t="shared" si="73"/>
        <v>0</v>
      </c>
      <c r="H223" s="74">
        <f t="shared" si="73"/>
        <v>0</v>
      </c>
      <c r="I223" s="74">
        <f t="shared" si="73"/>
        <v>0</v>
      </c>
      <c r="J223" s="74">
        <f t="shared" si="73"/>
        <v>0</v>
      </c>
      <c r="K223" s="74">
        <f t="shared" si="73"/>
        <v>0</v>
      </c>
      <c r="L223" s="74">
        <f t="shared" si="73"/>
        <v>0</v>
      </c>
      <c r="M223" s="74">
        <f t="shared" si="73"/>
        <v>0</v>
      </c>
      <c r="N223" s="74">
        <f t="shared" si="73"/>
        <v>0</v>
      </c>
      <c r="O223" s="74">
        <f t="shared" si="73"/>
        <v>1093.75</v>
      </c>
      <c r="P223" s="74">
        <f t="shared" si="73"/>
        <v>1093.75</v>
      </c>
      <c r="Q223" s="74">
        <f t="shared" si="73"/>
        <v>0</v>
      </c>
      <c r="R223" s="74">
        <f t="shared" si="73"/>
        <v>2187.5</v>
      </c>
      <c r="S223" s="74">
        <f t="shared" si="73"/>
        <v>1093.75</v>
      </c>
      <c r="T223" s="74">
        <f t="shared" si="73"/>
        <v>1093.75</v>
      </c>
      <c r="U223" s="74">
        <f t="shared" si="73"/>
        <v>0</v>
      </c>
      <c r="V223" s="74">
        <f t="shared" si="73"/>
        <v>2187.5</v>
      </c>
      <c r="W223" s="74">
        <f t="shared" si="73"/>
        <v>1093.75</v>
      </c>
      <c r="X223" s="74">
        <f t="shared" si="73"/>
        <v>1093.75</v>
      </c>
      <c r="Y223" s="74">
        <f t="shared" si="73"/>
        <v>0</v>
      </c>
      <c r="Z223" s="74">
        <f t="shared" si="73"/>
        <v>2187.5</v>
      </c>
      <c r="AA223" s="74">
        <f t="shared" si="73"/>
        <v>1093.75</v>
      </c>
      <c r="AB223" s="74">
        <f t="shared" si="73"/>
        <v>1093.75</v>
      </c>
      <c r="AC223" s="74">
        <f t="shared" si="73"/>
        <v>0</v>
      </c>
      <c r="AD223" s="74">
        <f t="shared" si="73"/>
        <v>2187.5</v>
      </c>
      <c r="AE223" s="74">
        <f t="shared" si="73"/>
        <v>0</v>
      </c>
      <c r="AF223" s="74">
        <f t="shared" si="73"/>
        <v>0</v>
      </c>
      <c r="AG223" s="74">
        <f t="shared" si="73"/>
        <v>0</v>
      </c>
      <c r="AH223" s="74">
        <f t="shared" si="73"/>
        <v>0</v>
      </c>
      <c r="AI223" s="74">
        <f t="shared" si="73"/>
        <v>0</v>
      </c>
      <c r="AJ223" s="74">
        <f t="shared" si="73"/>
        <v>0</v>
      </c>
      <c r="AK223" s="74">
        <f t="shared" si="73"/>
        <v>0</v>
      </c>
      <c r="AL223" s="74">
        <f t="shared" si="73"/>
        <v>0</v>
      </c>
      <c r="AM223" s="74">
        <f t="shared" si="73"/>
        <v>0</v>
      </c>
      <c r="AN223" s="74">
        <f t="shared" si="73"/>
        <v>0</v>
      </c>
      <c r="AO223" s="74">
        <f t="shared" si="73"/>
        <v>0</v>
      </c>
      <c r="AP223" s="74">
        <f t="shared" si="73"/>
        <v>0</v>
      </c>
      <c r="AQ223" s="74">
        <f t="shared" si="73"/>
        <v>0</v>
      </c>
      <c r="AR223" s="74">
        <f t="shared" si="73"/>
        <v>0</v>
      </c>
      <c r="AS223" s="74">
        <f t="shared" si="73"/>
        <v>0</v>
      </c>
      <c r="AT223" s="74">
        <f t="shared" si="73"/>
        <v>0</v>
      </c>
      <c r="AU223" s="74">
        <f t="shared" si="73"/>
        <v>0</v>
      </c>
      <c r="AV223" s="74">
        <f t="shared" si="73"/>
        <v>0</v>
      </c>
      <c r="AW223" s="74">
        <f t="shared" si="73"/>
        <v>0</v>
      </c>
      <c r="AX223" s="74">
        <f t="shared" si="73"/>
        <v>0</v>
      </c>
      <c r="AY223" s="74">
        <f t="shared" si="73"/>
        <v>0</v>
      </c>
      <c r="AZ223" s="74">
        <f t="shared" si="73"/>
        <v>0</v>
      </c>
      <c r="BA223" s="74">
        <f t="shared" si="73"/>
        <v>0</v>
      </c>
      <c r="BB223" s="74">
        <f t="shared" si="73"/>
        <v>0</v>
      </c>
      <c r="BC223" s="74">
        <f t="shared" si="73"/>
        <v>0</v>
      </c>
      <c r="BD223" s="74">
        <f t="shared" si="73"/>
        <v>0</v>
      </c>
      <c r="BE223" s="74">
        <f t="shared" si="73"/>
        <v>0</v>
      </c>
      <c r="BF223" s="74">
        <f t="shared" si="73"/>
        <v>0</v>
      </c>
      <c r="BG223" s="74">
        <f t="shared" si="73"/>
        <v>0</v>
      </c>
      <c r="BH223" s="74">
        <f t="shared" si="73"/>
        <v>0</v>
      </c>
      <c r="BI223" s="74">
        <f t="shared" si="73"/>
        <v>0</v>
      </c>
      <c r="BJ223" s="74">
        <f t="shared" si="73"/>
        <v>0</v>
      </c>
      <c r="BK223" s="74">
        <f t="shared" si="73"/>
        <v>0</v>
      </c>
      <c r="BL223" s="74">
        <f t="shared" si="73"/>
        <v>0</v>
      </c>
      <c r="BM223" s="74">
        <f t="shared" si="73"/>
        <v>0</v>
      </c>
      <c r="BN223" s="74">
        <f t="shared" si="73"/>
        <v>0</v>
      </c>
      <c r="BO223" s="74">
        <f t="shared" si="73"/>
        <v>0</v>
      </c>
      <c r="BP223" s="74">
        <f t="shared" si="73"/>
        <v>0</v>
      </c>
      <c r="BQ223" s="74">
        <f t="shared" si="73"/>
        <v>0</v>
      </c>
      <c r="BR223" s="74">
        <f t="shared" ref="BR223" si="74">-(BR174+BR194)</f>
        <v>0</v>
      </c>
    </row>
    <row r="224" spans="2:76" ht="15" customHeight="1">
      <c r="B224" s="72" t="s">
        <v>211</v>
      </c>
      <c r="C224" s="73" t="s">
        <v>3</v>
      </c>
      <c r="D224" s="74"/>
      <c r="E224" s="74">
        <f>-(E100+E120)</f>
        <v>0</v>
      </c>
      <c r="F224" s="74">
        <f t="shared" ref="F224:BQ224" si="75">-(F100+F120)</f>
        <v>0</v>
      </c>
      <c r="G224" s="74">
        <f t="shared" si="75"/>
        <v>0</v>
      </c>
      <c r="H224" s="74">
        <f t="shared" si="75"/>
        <v>0</v>
      </c>
      <c r="I224" s="74">
        <f t="shared" si="75"/>
        <v>0</v>
      </c>
      <c r="J224" s="74">
        <f t="shared" si="75"/>
        <v>0</v>
      </c>
      <c r="K224" s="74">
        <f t="shared" si="75"/>
        <v>196.03825136612056</v>
      </c>
      <c r="L224" s="74">
        <f t="shared" si="75"/>
        <v>219.94535519125731</v>
      </c>
      <c r="M224" s="74">
        <f t="shared" si="75"/>
        <v>217.55464480874363</v>
      </c>
      <c r="N224" s="74">
        <f t="shared" si="75"/>
        <v>215.68137585148557</v>
      </c>
      <c r="O224" s="74">
        <f t="shared" si="75"/>
        <v>220.54794520547912</v>
      </c>
      <c r="P224" s="74">
        <f t="shared" si="75"/>
        <v>208.26198630137006</v>
      </c>
      <c r="Q224" s="74">
        <f t="shared" si="75"/>
        <v>192.38013698630144</v>
      </c>
      <c r="R224" s="74">
        <f t="shared" si="75"/>
        <v>179.19520547945208</v>
      </c>
      <c r="S224" s="74">
        <f t="shared" si="75"/>
        <v>167.05907534246595</v>
      </c>
      <c r="T224" s="74">
        <f t="shared" si="75"/>
        <v>153.1250000000002</v>
      </c>
      <c r="U224" s="74">
        <f t="shared" si="75"/>
        <v>137.84246575342442</v>
      </c>
      <c r="V224" s="74">
        <f t="shared" si="75"/>
        <v>125.25684931506865</v>
      </c>
      <c r="W224" s="74">
        <f t="shared" si="75"/>
        <v>111.92208904109573</v>
      </c>
      <c r="X224" s="74">
        <f t="shared" si="75"/>
        <v>97.988013698630155</v>
      </c>
      <c r="Y224" s="74">
        <f t="shared" si="75"/>
        <v>83.304794520548043</v>
      </c>
      <c r="Z224" s="74">
        <f t="shared" si="75"/>
        <v>71.89774917658508</v>
      </c>
      <c r="AA224" s="74">
        <f t="shared" si="75"/>
        <v>56.629952185792476</v>
      </c>
      <c r="AB224" s="74">
        <f t="shared" si="75"/>
        <v>42.733948087431742</v>
      </c>
      <c r="AC224" s="74">
        <f t="shared" si="75"/>
        <v>28.688524590164</v>
      </c>
      <c r="AD224" s="74">
        <f t="shared" si="75"/>
        <v>18.869418556778179</v>
      </c>
      <c r="AE224" s="74">
        <f t="shared" si="75"/>
        <v>0</v>
      </c>
      <c r="AF224" s="74">
        <f t="shared" si="75"/>
        <v>0</v>
      </c>
      <c r="AG224" s="74">
        <f t="shared" si="75"/>
        <v>0</v>
      </c>
      <c r="AH224" s="74">
        <f t="shared" si="75"/>
        <v>0</v>
      </c>
      <c r="AI224" s="74">
        <f t="shared" si="75"/>
        <v>0</v>
      </c>
      <c r="AJ224" s="74">
        <f t="shared" si="75"/>
        <v>0</v>
      </c>
      <c r="AK224" s="74">
        <f t="shared" si="75"/>
        <v>0</v>
      </c>
      <c r="AL224" s="74">
        <f t="shared" si="75"/>
        <v>0</v>
      </c>
      <c r="AM224" s="74">
        <f t="shared" si="75"/>
        <v>0</v>
      </c>
      <c r="AN224" s="74">
        <f t="shared" si="75"/>
        <v>0</v>
      </c>
      <c r="AO224" s="74">
        <f t="shared" si="75"/>
        <v>0</v>
      </c>
      <c r="AP224" s="74">
        <f t="shared" si="75"/>
        <v>0</v>
      </c>
      <c r="AQ224" s="74">
        <f t="shared" si="75"/>
        <v>0</v>
      </c>
      <c r="AR224" s="74">
        <f t="shared" si="75"/>
        <v>0</v>
      </c>
      <c r="AS224" s="74">
        <f t="shared" si="75"/>
        <v>0</v>
      </c>
      <c r="AT224" s="74">
        <f t="shared" si="75"/>
        <v>0</v>
      </c>
      <c r="AU224" s="74">
        <f t="shared" si="75"/>
        <v>0</v>
      </c>
      <c r="AV224" s="74">
        <f t="shared" si="75"/>
        <v>0</v>
      </c>
      <c r="AW224" s="74">
        <f t="shared" si="75"/>
        <v>0</v>
      </c>
      <c r="AX224" s="74">
        <f t="shared" si="75"/>
        <v>0</v>
      </c>
      <c r="AY224" s="74">
        <f t="shared" si="75"/>
        <v>0</v>
      </c>
      <c r="AZ224" s="74">
        <f t="shared" si="75"/>
        <v>0</v>
      </c>
      <c r="BA224" s="74">
        <f t="shared" si="75"/>
        <v>0</v>
      </c>
      <c r="BB224" s="74">
        <f t="shared" si="75"/>
        <v>0</v>
      </c>
      <c r="BC224" s="74">
        <f t="shared" si="75"/>
        <v>0</v>
      </c>
      <c r="BD224" s="74">
        <f t="shared" si="75"/>
        <v>0</v>
      </c>
      <c r="BE224" s="74">
        <f t="shared" si="75"/>
        <v>0</v>
      </c>
      <c r="BF224" s="74">
        <f t="shared" si="75"/>
        <v>0</v>
      </c>
      <c r="BG224" s="74">
        <f t="shared" si="75"/>
        <v>0</v>
      </c>
      <c r="BH224" s="74">
        <f t="shared" si="75"/>
        <v>0</v>
      </c>
      <c r="BI224" s="74">
        <f t="shared" si="75"/>
        <v>0</v>
      </c>
      <c r="BJ224" s="74">
        <f t="shared" si="75"/>
        <v>0</v>
      </c>
      <c r="BK224" s="74">
        <f t="shared" si="75"/>
        <v>0</v>
      </c>
      <c r="BL224" s="74">
        <f t="shared" si="75"/>
        <v>0</v>
      </c>
      <c r="BM224" s="74">
        <f t="shared" si="75"/>
        <v>0</v>
      </c>
      <c r="BN224" s="74">
        <f t="shared" si="75"/>
        <v>0</v>
      </c>
      <c r="BO224" s="74">
        <f t="shared" si="75"/>
        <v>0</v>
      </c>
      <c r="BP224" s="74">
        <f t="shared" si="75"/>
        <v>0</v>
      </c>
      <c r="BQ224" s="74">
        <f t="shared" si="75"/>
        <v>0</v>
      </c>
      <c r="BR224" s="74">
        <f t="shared" ref="BR224" si="76">-(BR100+BR120)</f>
        <v>0</v>
      </c>
    </row>
    <row r="225" spans="2:76" ht="15" customHeight="1">
      <c r="B225" s="77" t="s">
        <v>212</v>
      </c>
      <c r="C225" s="78" t="s">
        <v>213</v>
      </c>
      <c r="D225" s="138"/>
      <c r="E225" s="139" t="str">
        <f t="shared" ref="E225:G226" si="77">IFERROR(E$222/SUM(E$223:E$224),"-")</f>
        <v>-</v>
      </c>
      <c r="F225" s="139" t="str">
        <f t="shared" si="77"/>
        <v>-</v>
      </c>
      <c r="G225" s="139" t="str">
        <f t="shared" si="77"/>
        <v>-</v>
      </c>
      <c r="H225" s="139" t="s">
        <v>214</v>
      </c>
      <c r="I225" s="139" t="str">
        <f>IFERROR(I$222/SUM(I$223:I$224),"-")</f>
        <v>-</v>
      </c>
      <c r="J225" s="139" t="str">
        <f>IFERROR(J$222/SUM(J$223:J$224),"-")</f>
        <v>-</v>
      </c>
      <c r="K225" s="139">
        <f t="shared" ref="K225:BR225" si="78">IFERROR(K$222/SUM(K$223:K$224),"-")</f>
        <v>-1</v>
      </c>
      <c r="L225" s="139">
        <f t="shared" si="78"/>
        <v>-1</v>
      </c>
      <c r="M225" s="139">
        <f t="shared" si="78"/>
        <v>-1</v>
      </c>
      <c r="N225" s="139">
        <f t="shared" si="78"/>
        <v>-1</v>
      </c>
      <c r="O225" s="139">
        <f t="shared" si="78"/>
        <v>-0.1678066575467394</v>
      </c>
      <c r="P225" s="139">
        <f t="shared" si="78"/>
        <v>-0.15995397008055248</v>
      </c>
      <c r="Q225" s="139">
        <f t="shared" si="78"/>
        <v>-1</v>
      </c>
      <c r="R225" s="139">
        <f t="shared" si="78"/>
        <v>-7.571537097999495E-2</v>
      </c>
      <c r="S225" s="139">
        <f t="shared" si="78"/>
        <v>-0.13250148544266205</v>
      </c>
      <c r="T225" s="139">
        <f t="shared" si="78"/>
        <v>-0.12280701754385978</v>
      </c>
      <c r="U225" s="139">
        <f t="shared" si="78"/>
        <v>-1</v>
      </c>
      <c r="V225" s="139">
        <f t="shared" si="78"/>
        <v>-5.4159108577351706E-2</v>
      </c>
      <c r="W225" s="139">
        <f t="shared" si="78"/>
        <v>-9.2829625947557975E-2</v>
      </c>
      <c r="X225" s="139">
        <f t="shared" si="78"/>
        <v>-8.222278099069652E-2</v>
      </c>
      <c r="Y225" s="139">
        <f t="shared" si="78"/>
        <v>-1</v>
      </c>
      <c r="Z225" s="139">
        <f t="shared" si="78"/>
        <v>-3.1821643268781473E-2</v>
      </c>
      <c r="AA225" s="139">
        <f t="shared" si="78"/>
        <v>-4.922717236004686E-2</v>
      </c>
      <c r="AB225" s="139">
        <f t="shared" si="78"/>
        <v>-3.7601893242177269E-2</v>
      </c>
      <c r="AC225" s="139">
        <f t="shared" si="78"/>
        <v>-1</v>
      </c>
      <c r="AD225" s="139">
        <f t="shared" si="78"/>
        <v>-8.5522480497037378E-3</v>
      </c>
      <c r="AE225" s="139" t="str">
        <f t="shared" si="78"/>
        <v>-</v>
      </c>
      <c r="AF225" s="139" t="str">
        <f t="shared" si="78"/>
        <v>-</v>
      </c>
      <c r="AG225" s="139" t="str">
        <f t="shared" si="78"/>
        <v>-</v>
      </c>
      <c r="AH225" s="139" t="str">
        <f t="shared" si="78"/>
        <v>-</v>
      </c>
      <c r="AI225" s="139" t="str">
        <f t="shared" si="78"/>
        <v>-</v>
      </c>
      <c r="AJ225" s="139" t="str">
        <f t="shared" si="78"/>
        <v>-</v>
      </c>
      <c r="AK225" s="139" t="str">
        <f t="shared" si="78"/>
        <v>-</v>
      </c>
      <c r="AL225" s="139" t="str">
        <f t="shared" si="78"/>
        <v>-</v>
      </c>
      <c r="AM225" s="139" t="str">
        <f t="shared" si="78"/>
        <v>-</v>
      </c>
      <c r="AN225" s="139" t="str">
        <f t="shared" si="78"/>
        <v>-</v>
      </c>
      <c r="AO225" s="139" t="str">
        <f t="shared" si="78"/>
        <v>-</v>
      </c>
      <c r="AP225" s="139" t="str">
        <f t="shared" si="78"/>
        <v>-</v>
      </c>
      <c r="AQ225" s="139" t="str">
        <f t="shared" si="78"/>
        <v>-</v>
      </c>
      <c r="AR225" s="139" t="str">
        <f t="shared" si="78"/>
        <v>-</v>
      </c>
      <c r="AS225" s="139" t="str">
        <f t="shared" si="78"/>
        <v>-</v>
      </c>
      <c r="AT225" s="139" t="str">
        <f t="shared" si="78"/>
        <v>-</v>
      </c>
      <c r="AU225" s="139" t="str">
        <f t="shared" si="78"/>
        <v>-</v>
      </c>
      <c r="AV225" s="139" t="str">
        <f t="shared" si="78"/>
        <v>-</v>
      </c>
      <c r="AW225" s="139" t="str">
        <f t="shared" si="78"/>
        <v>-</v>
      </c>
      <c r="AX225" s="139" t="str">
        <f t="shared" si="78"/>
        <v>-</v>
      </c>
      <c r="AY225" s="139" t="str">
        <f t="shared" si="78"/>
        <v>-</v>
      </c>
      <c r="AZ225" s="139" t="str">
        <f t="shared" si="78"/>
        <v>-</v>
      </c>
      <c r="BA225" s="139" t="str">
        <f t="shared" si="78"/>
        <v>-</v>
      </c>
      <c r="BB225" s="139" t="str">
        <f t="shared" si="78"/>
        <v>-</v>
      </c>
      <c r="BC225" s="139" t="str">
        <f t="shared" si="78"/>
        <v>-</v>
      </c>
      <c r="BD225" s="139" t="str">
        <f t="shared" si="78"/>
        <v>-</v>
      </c>
      <c r="BE225" s="139" t="str">
        <f t="shared" si="78"/>
        <v>-</v>
      </c>
      <c r="BF225" s="139" t="str">
        <f t="shared" si="78"/>
        <v>-</v>
      </c>
      <c r="BG225" s="139" t="str">
        <f t="shared" si="78"/>
        <v>-</v>
      </c>
      <c r="BH225" s="139" t="str">
        <f t="shared" si="78"/>
        <v>-</v>
      </c>
      <c r="BI225" s="139" t="str">
        <f t="shared" si="78"/>
        <v>-</v>
      </c>
      <c r="BJ225" s="139" t="str">
        <f t="shared" si="78"/>
        <v>-</v>
      </c>
      <c r="BK225" s="139" t="str">
        <f t="shared" si="78"/>
        <v>-</v>
      </c>
      <c r="BL225" s="139" t="str">
        <f t="shared" si="78"/>
        <v>-</v>
      </c>
      <c r="BM225" s="139" t="str">
        <f t="shared" si="78"/>
        <v>-</v>
      </c>
      <c r="BN225" s="139" t="str">
        <f t="shared" si="78"/>
        <v>-</v>
      </c>
      <c r="BO225" s="139" t="str">
        <f t="shared" si="78"/>
        <v>-</v>
      </c>
      <c r="BP225" s="139" t="str">
        <f t="shared" si="78"/>
        <v>-</v>
      </c>
      <c r="BQ225" s="139" t="str">
        <f t="shared" si="78"/>
        <v>-</v>
      </c>
      <c r="BR225" s="139" t="str">
        <f t="shared" si="78"/>
        <v>-</v>
      </c>
    </row>
    <row r="226" spans="2:76" ht="18.75" customHeight="1">
      <c r="B226" s="140" t="s">
        <v>215</v>
      </c>
      <c r="C226" s="73" t="s">
        <v>213</v>
      </c>
      <c r="D226" s="141"/>
      <c r="E226" s="142" t="str">
        <f t="shared" si="77"/>
        <v>-</v>
      </c>
      <c r="F226" s="142" t="str">
        <f t="shared" si="77"/>
        <v>-</v>
      </c>
      <c r="G226" s="142" t="str">
        <f t="shared" si="77"/>
        <v>-</v>
      </c>
      <c r="H226" s="142" t="s">
        <v>214</v>
      </c>
      <c r="I226" s="142" t="str">
        <f>IFERROR(I$219/SUM(I223,I224,G223,G224,-H223,-H224),"-")</f>
        <v>-</v>
      </c>
      <c r="J226" s="142" t="str">
        <f ca="1">IFERROR(J219/SUM(J223,J224,N26,N27,O26,O27,P26,P27),"-")</f>
        <v>-</v>
      </c>
      <c r="K226" s="142">
        <f ca="1">IFERROR(K219/SUM(K223,K224,J223,J224,O26,O27,P26,P27),"-")</f>
        <v>88.268292682926671</v>
      </c>
      <c r="L226" s="142">
        <f ca="1">IFERROR(L219/SUM(L223,L224,K223,K224,J223,J224,P26,P27),"-")</f>
        <v>41.068965517241303</v>
      </c>
      <c r="M226" s="142">
        <f>IFERROR(M219/SUM(J223:M224),"-")</f>
        <v>26.622641509433908</v>
      </c>
      <c r="N226" s="142">
        <f t="shared" ref="N226:BR226" si="79">IFERROR(N219/SUM(K223:N224),"-")</f>
        <v>-1</v>
      </c>
      <c r="O226" s="142">
        <f t="shared" si="79"/>
        <v>-0.4440856438519426</v>
      </c>
      <c r="P226" s="142">
        <f t="shared" si="79"/>
        <v>-0.28268009916508668</v>
      </c>
      <c r="Q226" s="142">
        <f t="shared" si="79"/>
        <v>-0.27670921371431656</v>
      </c>
      <c r="R226" s="142">
        <f t="shared" si="79"/>
        <v>-0.15465230733599677</v>
      </c>
      <c r="S226" s="142">
        <f t="shared" si="79"/>
        <v>-0.14582419189703097</v>
      </c>
      <c r="T226" s="142">
        <f t="shared" si="79"/>
        <v>-0.13652896472188555</v>
      </c>
      <c r="U226" s="142">
        <f t="shared" si="79"/>
        <v>-0.12713359041042663</v>
      </c>
      <c r="V226" s="142">
        <f t="shared" si="79"/>
        <v>-0.1176381712144563</v>
      </c>
      <c r="W226" s="142">
        <f t="shared" si="79"/>
        <v>-0.10771581359816655</v>
      </c>
      <c r="X226" s="142">
        <f t="shared" si="79"/>
        <v>-9.7567759681058144E-2</v>
      </c>
      <c r="Y226" s="142">
        <f t="shared" si="79"/>
        <v>-8.730034695089553E-2</v>
      </c>
      <c r="Z226" s="142">
        <f t="shared" si="79"/>
        <v>-7.7026153948327361E-2</v>
      </c>
      <c r="AA226" s="142">
        <f t="shared" si="79"/>
        <v>-6.6132845206748087E-2</v>
      </c>
      <c r="AB226" s="142">
        <f t="shared" si="79"/>
        <v>-5.4987102367201127E-2</v>
      </c>
      <c r="AC226" s="142">
        <f t="shared" si="79"/>
        <v>-4.3705432066685118E-2</v>
      </c>
      <c r="AD226" s="142">
        <f t="shared" si="79"/>
        <v>-3.2491017869747549E-2</v>
      </c>
      <c r="AE226" s="142">
        <f t="shared" si="79"/>
        <v>-2.6780593018619344E-2</v>
      </c>
      <c r="AF226" s="142">
        <f t="shared" si="79"/>
        <v>-2.1278170122060014E-2</v>
      </c>
      <c r="AG226" s="142">
        <f t="shared" si="79"/>
        <v>-8.5522480497037378E-3</v>
      </c>
      <c r="AH226" s="142" t="str">
        <f t="shared" si="79"/>
        <v>-</v>
      </c>
      <c r="AI226" s="142" t="str">
        <f t="shared" si="79"/>
        <v>-</v>
      </c>
      <c r="AJ226" s="142" t="str">
        <f t="shared" si="79"/>
        <v>-</v>
      </c>
      <c r="AK226" s="142" t="str">
        <f t="shared" si="79"/>
        <v>-</v>
      </c>
      <c r="AL226" s="142" t="str">
        <f t="shared" si="79"/>
        <v>-</v>
      </c>
      <c r="AM226" s="142" t="str">
        <f t="shared" si="79"/>
        <v>-</v>
      </c>
      <c r="AN226" s="142" t="str">
        <f t="shared" si="79"/>
        <v>-</v>
      </c>
      <c r="AO226" s="142" t="str">
        <f t="shared" si="79"/>
        <v>-</v>
      </c>
      <c r="AP226" s="142" t="str">
        <f t="shared" si="79"/>
        <v>-</v>
      </c>
      <c r="AQ226" s="142" t="str">
        <f t="shared" si="79"/>
        <v>-</v>
      </c>
      <c r="AR226" s="142" t="str">
        <f t="shared" si="79"/>
        <v>-</v>
      </c>
      <c r="AS226" s="142" t="str">
        <f t="shared" si="79"/>
        <v>-</v>
      </c>
      <c r="AT226" s="142" t="str">
        <f t="shared" si="79"/>
        <v>-</v>
      </c>
      <c r="AU226" s="142" t="str">
        <f t="shared" si="79"/>
        <v>-</v>
      </c>
      <c r="AV226" s="142" t="str">
        <f t="shared" si="79"/>
        <v>-</v>
      </c>
      <c r="AW226" s="142" t="str">
        <f t="shared" si="79"/>
        <v>-</v>
      </c>
      <c r="AX226" s="142" t="str">
        <f t="shared" si="79"/>
        <v>-</v>
      </c>
      <c r="AY226" s="142" t="str">
        <f t="shared" si="79"/>
        <v>-</v>
      </c>
      <c r="AZ226" s="142" t="str">
        <f t="shared" si="79"/>
        <v>-</v>
      </c>
      <c r="BA226" s="142" t="str">
        <f t="shared" si="79"/>
        <v>-</v>
      </c>
      <c r="BB226" s="142" t="str">
        <f t="shared" si="79"/>
        <v>-</v>
      </c>
      <c r="BC226" s="142" t="str">
        <f t="shared" si="79"/>
        <v>-</v>
      </c>
      <c r="BD226" s="142" t="str">
        <f t="shared" si="79"/>
        <v>-</v>
      </c>
      <c r="BE226" s="142" t="str">
        <f t="shared" si="79"/>
        <v>-</v>
      </c>
      <c r="BF226" s="142" t="str">
        <f t="shared" si="79"/>
        <v>-</v>
      </c>
      <c r="BG226" s="142" t="str">
        <f t="shared" si="79"/>
        <v>-</v>
      </c>
      <c r="BH226" s="142" t="str">
        <f t="shared" si="79"/>
        <v>-</v>
      </c>
      <c r="BI226" s="142" t="str">
        <f t="shared" si="79"/>
        <v>-</v>
      </c>
      <c r="BJ226" s="142" t="str">
        <f t="shared" si="79"/>
        <v>-</v>
      </c>
      <c r="BK226" s="142" t="str">
        <f t="shared" si="79"/>
        <v>-</v>
      </c>
      <c r="BL226" s="142" t="str">
        <f t="shared" si="79"/>
        <v>-</v>
      </c>
      <c r="BM226" s="142" t="str">
        <f t="shared" si="79"/>
        <v>-</v>
      </c>
      <c r="BN226" s="142" t="str">
        <f t="shared" si="79"/>
        <v>-</v>
      </c>
      <c r="BO226" s="142" t="str">
        <f t="shared" si="79"/>
        <v>-</v>
      </c>
      <c r="BP226" s="142" t="str">
        <f t="shared" si="79"/>
        <v>-</v>
      </c>
      <c r="BQ226" s="142" t="str">
        <f t="shared" si="79"/>
        <v>-</v>
      </c>
      <c r="BR226" s="142" t="str">
        <f t="shared" si="79"/>
        <v>-</v>
      </c>
    </row>
    <row r="227" spans="2:76" ht="27" customHeight="1">
      <c r="B227" s="140" t="s">
        <v>216</v>
      </c>
      <c r="C227" s="73" t="s">
        <v>213</v>
      </c>
      <c r="D227" s="141"/>
      <c r="E227" s="142" t="str">
        <f>IFERROR(E$222/SUM(E$223:E$224),"-")</f>
        <v>-</v>
      </c>
      <c r="F227" s="142" t="str">
        <f>IFERROR(SUM($E$222:F$222)/SUM($E$223:F$224),"-")</f>
        <v>-</v>
      </c>
      <c r="G227" s="142" t="str">
        <f>IFERROR(SUM($E$222:G$222)/SUM($E$223:G$224),"-")</f>
        <v>-</v>
      </c>
      <c r="H227" s="142" t="s">
        <v>214</v>
      </c>
      <c r="I227" s="142" t="str">
        <f>IFERROR(SUM($E$222:$G$222,I222)/SUM($E$223:$G$224,SUM(I223:I224)),"-")</f>
        <v>-</v>
      </c>
      <c r="J227" s="142" t="str">
        <f>IFERROR(SUM($E$222:$G$222,$I$222:J222)/SUM($E$223:$G$224,SUM($I$223:J224)),"-")</f>
        <v>-</v>
      </c>
      <c r="K227" s="142">
        <f>IFERROR(SUM($E$222:$G$222,$I$222:K222)/SUM($E$223:$G$224,SUM($I$223:K224)),"-")</f>
        <v>88.268292682926671</v>
      </c>
      <c r="L227" s="142">
        <f>IFERROR(SUM($E$222:$G$222,$I$222:L222)/SUM($E$223:$G$224,SUM($I$223:L224)),"-")</f>
        <v>41.068965517241303</v>
      </c>
      <c r="M227" s="142">
        <f>IFERROR(SUM($E$222:$G$222,$I$222:M222)/SUM($E$223:$G$224,SUM($I$223:M224)),"-")</f>
        <v>26.622641509433908</v>
      </c>
      <c r="N227" s="142">
        <f>IFERROR(SUM($E$222:$G$222,$I$222:N222)/SUM($E$223:$G$224,SUM($I$223:N224)),"-")</f>
        <v>19.607154426396384</v>
      </c>
      <c r="O227" s="142">
        <f>IFERROR(SUM($E$222:$G$222,$I$222:O222)/SUM($E$223:$G$224,SUM($I$223:O224)),"-")</f>
        <v>7.5942218528761281</v>
      </c>
      <c r="P227" s="142">
        <f>IFERROR(SUM($E$222:$G$222,$I$222:P222)/SUM($E$223:$G$224,SUM($I$223:P224)),"-")</f>
        <v>4.6809499576873614</v>
      </c>
      <c r="Q227" s="142">
        <f>IFERROR(SUM($E$222:$G$222,$I$222:Q222)/SUM($E$223:$G$224,SUM($I$223:Q224)),"-")</f>
        <v>4.3821722343461458</v>
      </c>
      <c r="R227" s="142">
        <f>IFERROR(SUM($E$222:$G$222,$I$222:R222)/SUM($E$223:$G$224,SUM($I$223:R224)),"-")</f>
        <v>2.6309434989966589</v>
      </c>
      <c r="S227" s="142">
        <f>IFERROR(SUM($E$222:$G$222,$I$222:S222)/SUM($E$223:$G$224,SUM($I$223:S224)),"-")</f>
        <v>2.1527034804042047</v>
      </c>
      <c r="T227" s="142">
        <f>IFERROR(SUM($E$222:$G$222,$I$222:T222)/SUM($E$223:$G$224,SUM($I$223:T224)),"-")</f>
        <v>1.8201693667645142</v>
      </c>
      <c r="U227" s="142">
        <f>IFERROR(SUM($E$222:$G$222,$I$222:U222)/SUM($E$223:$G$224,SUM($I$223:U224)),"-")</f>
        <v>1.7753327801516365</v>
      </c>
      <c r="V227" s="142">
        <f>IFERROR(SUM($E$222:$G$222,$I$222:V222)/SUM($E$223:$G$224,SUM($I$223:V224)),"-")</f>
        <v>1.3900816709639021</v>
      </c>
      <c r="W227" s="142">
        <f>IFERROR(SUM($E$222:$G$222,$I$222:W222)/SUM($E$223:$G$224,SUM($I$223:W224)),"-")</f>
        <v>1.2433945557202173</v>
      </c>
      <c r="X227" s="142">
        <f>IFERROR(SUM($E$222:$G$222,$I$222:X222)/SUM($E$223:$G$224,SUM($I$223:X224)),"-")</f>
        <v>1.1253262940703506</v>
      </c>
      <c r="Y227" s="142">
        <f>IFERROR(SUM($E$222:$G$222,$I$222:Y222)/SUM($E$223:$G$224,SUM($I$223:Y224)),"-")</f>
        <v>1.1121760349804866</v>
      </c>
      <c r="Z227" s="142">
        <f>IFERROR(SUM($E$222:$G$222,$I$222:Z222)/SUM($E$223:$G$224,SUM($I$223:Z224)),"-")</f>
        <v>0.94778338567099873</v>
      </c>
      <c r="AA227" s="142">
        <f>IFERROR(SUM($E$222:$G$222,$I$222:AA222)/SUM($E$223:$G$224,SUM($I$223:AA224)),"-")</f>
        <v>0.8798099922213789</v>
      </c>
      <c r="AB227" s="142">
        <f>IFERROR(SUM($E$222:$G$222,$I$222:AB222)/SUM($E$223:$G$224,SUM($I$223:AB224)),"-")</f>
        <v>0.82191817065722972</v>
      </c>
      <c r="AC227" s="142">
        <f>IFERROR(SUM($E$222:$G$222,$I$222:AC222)/SUM($E$223:$G$224,SUM($I$223:AC224)),"-")</f>
        <v>0.81902059105710145</v>
      </c>
      <c r="AD227" s="142">
        <f>IFERROR(SUM($E$222:$G$222,$I$222:AD222)/SUM($E$223:$G$224,SUM($I$223:AD224)),"-")</f>
        <v>0.72882852544419696</v>
      </c>
      <c r="AE227" s="142">
        <f>IFERROR(SUM($E$222:$G$222,$I$222:AE222)/SUM($E$223:$G$224,SUM($I$223:AE224)),"-")</f>
        <v>0.72882852544419696</v>
      </c>
      <c r="AF227" s="142">
        <f>IFERROR(SUM($E$222:$G$222,$I$222:AF222)/SUM($E$223:$G$224,SUM($I$223:AF224)),"-")</f>
        <v>0.72882852544419696</v>
      </c>
      <c r="AG227" s="142">
        <f>IFERROR(SUM($E$222:$G$222,$I$222:AG222)/SUM($E$223:$G$224,SUM($I$223:AG224)),"-")</f>
        <v>0.72882852544419696</v>
      </c>
      <c r="AH227" s="142">
        <f>IFERROR(SUM($E$222:$G$222,$I$222:AH222)/SUM($E$223:$G$224,SUM($I$223:AH224)),"-")</f>
        <v>0.72882852544419696</v>
      </c>
      <c r="AI227" s="142">
        <f>IFERROR(SUM($E$222:$G$222,$I$222:AI222)/SUM($E$223:$G$224,SUM($I$223:AI224)),"-")</f>
        <v>0.72882852544419696</v>
      </c>
      <c r="AJ227" s="142">
        <f>IFERROR(SUM($E$222:$G$222,$I$222:AJ222)/SUM($E$223:$G$224,SUM($I$223:AJ224)),"-")</f>
        <v>0.72882852544419696</v>
      </c>
      <c r="AK227" s="142">
        <f>IFERROR(SUM($E$222:$G$222,$I$222:AK222)/SUM($E$223:$G$224,SUM($I$223:AK224)),"-")</f>
        <v>0.72882852544419696</v>
      </c>
      <c r="AL227" s="142">
        <f>IFERROR(SUM($E$222:$G$222,$I$222:AL222)/SUM($E$223:$G$224,SUM($I$223:AL224)),"-")</f>
        <v>0.72882852544419696</v>
      </c>
      <c r="AM227" s="142">
        <f>IFERROR(SUM($E$222:$G$222,$I$222:AM222)/SUM($E$223:$G$224,SUM($I$223:AM224)),"-")</f>
        <v>0.72882852544419696</v>
      </c>
      <c r="AN227" s="142">
        <f>IFERROR(SUM($E$222:$G$222,$I$222:AN222)/SUM($E$223:$G$224,SUM($I$223:AN224)),"-")</f>
        <v>0.72882852544419696</v>
      </c>
      <c r="AO227" s="142">
        <f>IFERROR(SUM($E$222:$G$222,$I$222:AO222)/SUM($E$223:$G$224,SUM($I$223:AO224)),"-")</f>
        <v>0.72882852544419696</v>
      </c>
      <c r="AP227" s="142">
        <f>IFERROR(SUM($E$222:$G$222,$I$222:AP222)/SUM($E$223:$G$224,SUM($I$223:AP224)),"-")</f>
        <v>0.72882852544419696</v>
      </c>
      <c r="AQ227" s="142">
        <f>IFERROR(SUM($E$222:$G$222,$I$222:AQ222)/SUM($E$223:$G$224,SUM($I$223:AQ224)),"-")</f>
        <v>0.72882852544419696</v>
      </c>
      <c r="AR227" s="142">
        <f>IFERROR(SUM($E$222:$G$222,$I$222:AR222)/SUM($E$223:$G$224,SUM($I$223:AR224)),"-")</f>
        <v>0.72882852544419696</v>
      </c>
      <c r="AS227" s="142">
        <f>IFERROR(SUM($E$222:$G$222,$I$222:AS222)/SUM($E$223:$G$224,SUM($I$223:AS224)),"-")</f>
        <v>0.72882852544419696</v>
      </c>
      <c r="AT227" s="142">
        <f>IFERROR(SUM($E$222:$G$222,$I$222:AT222)/SUM($E$223:$G$224,SUM($I$223:AT224)),"-")</f>
        <v>0.72882852544419696</v>
      </c>
      <c r="AU227" s="142">
        <f>IFERROR(SUM($E$222:$G$222,$I$222:AU222)/SUM($E$223:$G$224,SUM($I$223:AU224)),"-")</f>
        <v>0.72882852544419696</v>
      </c>
      <c r="AV227" s="142">
        <f>IFERROR(SUM($E$222:$G$222,$I$222:AV222)/SUM($E$223:$G$224,SUM($I$223:AV224)),"-")</f>
        <v>0.72882852544419696</v>
      </c>
      <c r="AW227" s="142">
        <f>IFERROR(SUM($E$222:$G$222,$I$222:AW222)/SUM($E$223:$G$224,SUM($I$223:AW224)),"-")</f>
        <v>0.72882852544419696</v>
      </c>
      <c r="AX227" s="142">
        <f>IFERROR(SUM($E$222:$G$222,$I$222:AX222)/SUM($E$223:$G$224,SUM($I$223:AX224)),"-")</f>
        <v>0.72882852544419696</v>
      </c>
      <c r="AY227" s="142">
        <f>IFERROR(SUM($E$222:$G$222,$I$222:AY222)/SUM($E$223:$G$224,SUM($I$223:AY224)),"-")</f>
        <v>0.72882852544419696</v>
      </c>
      <c r="AZ227" s="142">
        <f>IFERROR(SUM($E$222:$G$222,$I$222:AZ222)/SUM($E$223:$G$224,SUM($I$223:AZ224)),"-")</f>
        <v>0.72882852544419696</v>
      </c>
      <c r="BA227" s="142">
        <f>IFERROR(SUM($E$222:$G$222,$I$222:BA222)/SUM($E$223:$G$224,SUM($I$223:BA224)),"-")</f>
        <v>0.72882852544419696</v>
      </c>
      <c r="BB227" s="142">
        <f>IFERROR(SUM($E$222:$G$222,$I$222:BB222)/SUM($E$223:$G$224,SUM($I$223:BB224)),"-")</f>
        <v>0.72882852544419696</v>
      </c>
      <c r="BC227" s="142">
        <f>IFERROR(SUM($E$222:$G$222,$I$222:BC222)/SUM($E$223:$G$224,SUM($I$223:BC224)),"-")</f>
        <v>0.72882852544419696</v>
      </c>
      <c r="BD227" s="142">
        <f>IFERROR(SUM($E$222:$G$222,$I$222:BD222)/SUM($E$223:$G$224,SUM($I$223:BD224)),"-")</f>
        <v>0.72882852544419696</v>
      </c>
      <c r="BE227" s="142">
        <f>IFERROR(SUM($E$222:$G$222,$I$222:BE222)/SUM($E$223:$G$224,SUM($I$223:BE224)),"-")</f>
        <v>0.72882852544419696</v>
      </c>
      <c r="BF227" s="142">
        <f>IFERROR(SUM($E$222:$G$222,$I$222:BF222)/SUM($E$223:$G$224,SUM($I$223:BF224)),"-")</f>
        <v>0.72882852544419696</v>
      </c>
      <c r="BG227" s="142">
        <f>IFERROR(SUM($E$222:$G$222,$I$222:BG222)/SUM($E$223:$G$224,SUM($I$223:BG224)),"-")</f>
        <v>0.72882852544419696</v>
      </c>
      <c r="BH227" s="142">
        <f>IFERROR(SUM($E$222:$G$222,$I$222:BH222)/SUM($E$223:$G$224,SUM($I$223:BH224)),"-")</f>
        <v>0.72882852544419696</v>
      </c>
      <c r="BI227" s="142">
        <f>IFERROR(SUM($E$222:$G$222,$I$222:BI222)/SUM($E$223:$G$224,SUM($I$223:BI224)),"-")</f>
        <v>0.72882852544419696</v>
      </c>
      <c r="BJ227" s="142">
        <f>IFERROR(SUM($E$222:$G$222,$I$222:BJ222)/SUM($E$223:$G$224,SUM($I$223:BJ224)),"-")</f>
        <v>0.72882852544419696</v>
      </c>
      <c r="BK227" s="142">
        <f>IFERROR(SUM($E$222:$G$222,$I$222:BK222)/SUM($E$223:$G$224,SUM($I$223:BK224)),"-")</f>
        <v>0.72882852544419696</v>
      </c>
      <c r="BL227" s="142">
        <f>IFERROR(SUM($E$222:$G$222,$I$222:BL222)/SUM($E$223:$G$224,SUM($I$223:BL224)),"-")</f>
        <v>0.72882852544419696</v>
      </c>
      <c r="BM227" s="142">
        <f>IFERROR(SUM($E$222:$G$222,$I$222:BM222)/SUM($E$223:$G$224,SUM($I$223:BM224)),"-")</f>
        <v>0.72882852544419696</v>
      </c>
      <c r="BN227" s="142">
        <f>IFERROR(SUM($E$222:$G$222,$I$222:BN222)/SUM($E$223:$G$224,SUM($I$223:BN224)),"-")</f>
        <v>0.72882852544419696</v>
      </c>
      <c r="BO227" s="142">
        <f>IFERROR(SUM($E$222:$G$222,$I$222:BO222)/SUM($E$223:$G$224,SUM($I$223:BO224)),"-")</f>
        <v>0.72882852544419696</v>
      </c>
      <c r="BP227" s="142">
        <f>IFERROR(SUM($E$222:$G$222,$I$222:BP222)/SUM($E$223:$G$224,SUM($I$223:BP224)),"-")</f>
        <v>0.72882852544419696</v>
      </c>
      <c r="BQ227" s="142">
        <f>IFERROR(SUM($E$222:$G$222,$I$222:BQ222)/SUM($E$223:$G$224,SUM($I$223:BQ224)),"-")</f>
        <v>0.72882852544419696</v>
      </c>
      <c r="BR227" s="142">
        <f>IFERROR(SUM($E$222:$G$222,$I$222:BR222)/SUM($E$223:$G$224,SUM($I$223:BR224)),"-")</f>
        <v>0.72882852544419696</v>
      </c>
    </row>
    <row r="228" spans="2:76" ht="15" customHeight="1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  <c r="BM228" s="87"/>
      <c r="BN228" s="87"/>
      <c r="BO228" s="87"/>
      <c r="BP228" s="87"/>
      <c r="BQ228" s="87"/>
      <c r="BR228" s="87"/>
    </row>
    <row r="229" spans="2:76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87"/>
      <c r="BD229" s="87"/>
      <c r="BE229" s="87"/>
      <c r="BF229" s="87"/>
      <c r="BG229" s="87"/>
      <c r="BH229" s="87"/>
      <c r="BI229" s="87"/>
      <c r="BJ229" s="87"/>
      <c r="BK229" s="87"/>
      <c r="BL229" s="87"/>
      <c r="BM229" s="87"/>
      <c r="BN229" s="87"/>
      <c r="BO229" s="87"/>
      <c r="BP229" s="87"/>
      <c r="BQ229" s="87"/>
      <c r="BR229" s="87"/>
      <c r="BS229" s="5"/>
      <c r="BT229" s="5"/>
      <c r="BU229" s="5"/>
      <c r="BV229" s="5"/>
      <c r="BW229" s="5"/>
      <c r="BX229" s="5"/>
    </row>
    <row r="230" spans="2:76" ht="15" customHeight="1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87"/>
      <c r="AZ230" s="87"/>
      <c r="BA230" s="87"/>
      <c r="BB230" s="87"/>
      <c r="BC230" s="87"/>
      <c r="BD230" s="87"/>
      <c r="BE230" s="87"/>
      <c r="BF230" s="87"/>
      <c r="BG230" s="87"/>
      <c r="BH230" s="87"/>
      <c r="BI230" s="87"/>
      <c r="BJ230" s="87"/>
      <c r="BK230" s="87"/>
      <c r="BL230" s="87"/>
      <c r="BM230" s="87"/>
      <c r="BN230" s="87"/>
      <c r="BO230" s="87"/>
      <c r="BP230" s="87"/>
      <c r="BQ230" s="87"/>
      <c r="BR230" s="87"/>
    </row>
    <row r="231" spans="2:76" ht="15" customHeight="1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87"/>
      <c r="BD231" s="87"/>
      <c r="BE231" s="87"/>
      <c r="BF231" s="87"/>
      <c r="BG231" s="87"/>
      <c r="BH231" s="87"/>
      <c r="BI231" s="87"/>
      <c r="BJ231" s="87"/>
      <c r="BK231" s="87"/>
      <c r="BL231" s="87"/>
      <c r="BM231" s="87"/>
      <c r="BN231" s="87"/>
      <c r="BO231" s="87"/>
      <c r="BP231" s="87"/>
      <c r="BQ231" s="87"/>
      <c r="BR231" s="87"/>
    </row>
    <row r="232" spans="2:76" ht="15" customHeight="1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87"/>
      <c r="BD232" s="87"/>
      <c r="BE232" s="87"/>
      <c r="BF232" s="87"/>
      <c r="BG232" s="87"/>
      <c r="BH232" s="87"/>
      <c r="BI232" s="87"/>
      <c r="BJ232" s="87"/>
      <c r="BK232" s="87"/>
      <c r="BL232" s="87"/>
      <c r="BM232" s="87"/>
      <c r="BN232" s="87"/>
      <c r="BO232" s="87"/>
      <c r="BP232" s="87"/>
      <c r="BQ232" s="87"/>
      <c r="BR232" s="87"/>
    </row>
    <row r="233" spans="2:76" ht="15" customHeight="1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87"/>
      <c r="AZ233" s="87"/>
      <c r="BA233" s="87"/>
      <c r="BB233" s="87"/>
      <c r="BC233" s="87"/>
      <c r="BD233" s="87"/>
      <c r="BE233" s="87"/>
      <c r="BF233" s="87"/>
      <c r="BG233" s="87"/>
      <c r="BH233" s="87"/>
      <c r="BI233" s="87"/>
      <c r="BJ233" s="87"/>
      <c r="BK233" s="87"/>
      <c r="BL233" s="87"/>
      <c r="BM233" s="87"/>
      <c r="BN233" s="87"/>
      <c r="BO233" s="87"/>
      <c r="BP233" s="87"/>
      <c r="BQ233" s="87"/>
      <c r="BR233" s="87"/>
    </row>
    <row r="234" spans="2:76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87"/>
      <c r="BD234" s="87"/>
      <c r="BE234" s="87"/>
      <c r="BF234" s="87"/>
      <c r="BG234" s="87"/>
      <c r="BH234" s="87"/>
      <c r="BI234" s="87"/>
      <c r="BJ234" s="87"/>
      <c r="BK234" s="87"/>
      <c r="BL234" s="87"/>
      <c r="BM234" s="87"/>
      <c r="BN234" s="87"/>
      <c r="BO234" s="87"/>
      <c r="BP234" s="87"/>
      <c r="BQ234" s="87"/>
      <c r="BR234" s="87"/>
      <c r="BS234" s="5"/>
      <c r="BT234" s="5"/>
      <c r="BU234" s="5"/>
      <c r="BV234" s="5"/>
      <c r="BW234" s="5"/>
      <c r="BX234" s="5"/>
    </row>
    <row r="235" spans="2:76" ht="15" customHeight="1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87"/>
      <c r="BD235" s="87"/>
      <c r="BE235" s="87"/>
      <c r="BF235" s="87"/>
      <c r="BG235" s="87"/>
      <c r="BH235" s="87"/>
      <c r="BI235" s="87"/>
      <c r="BJ235" s="87"/>
      <c r="BK235" s="87"/>
      <c r="BL235" s="87"/>
      <c r="BM235" s="87"/>
      <c r="BN235" s="87"/>
      <c r="BO235" s="87"/>
      <c r="BP235" s="87"/>
      <c r="BQ235" s="87"/>
      <c r="BR235" s="87"/>
    </row>
    <row r="236" spans="2:76" ht="15" customHeight="1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  <c r="BE236" s="87"/>
      <c r="BF236" s="87"/>
      <c r="BG236" s="87"/>
      <c r="BH236" s="87"/>
      <c r="BI236" s="87"/>
      <c r="BJ236" s="87"/>
      <c r="BK236" s="87"/>
      <c r="BL236" s="87"/>
      <c r="BM236" s="87"/>
      <c r="BN236" s="87"/>
      <c r="BO236" s="87"/>
      <c r="BP236" s="87"/>
      <c r="BQ236" s="87"/>
      <c r="BR236" s="87"/>
    </row>
    <row r="237" spans="2:76" ht="15" customHeight="1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87"/>
      <c r="BD237" s="87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7"/>
      <c r="BQ237" s="87"/>
      <c r="BR237" s="87"/>
    </row>
    <row r="238" spans="2:76" ht="15" customHeight="1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87"/>
      <c r="BD238" s="87"/>
      <c r="BE238" s="87"/>
      <c r="BF238" s="87"/>
      <c r="BG238" s="87"/>
      <c r="BH238" s="87"/>
      <c r="BI238" s="87"/>
      <c r="BJ238" s="87"/>
      <c r="BK238" s="87"/>
      <c r="BL238" s="87"/>
      <c r="BM238" s="87"/>
      <c r="BN238" s="87"/>
      <c r="BO238" s="87"/>
      <c r="BP238" s="87"/>
      <c r="BQ238" s="87"/>
      <c r="BR238" s="87"/>
    </row>
    <row r="239" spans="2:76" ht="15" customHeight="1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87"/>
      <c r="AZ239" s="87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  <c r="BM239" s="87"/>
      <c r="BN239" s="87"/>
      <c r="BO239" s="87"/>
      <c r="BP239" s="87"/>
      <c r="BQ239" s="87"/>
      <c r="BR239" s="87"/>
    </row>
    <row r="240" spans="2:76" ht="15" customHeight="1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  <c r="BM240" s="87"/>
      <c r="BN240" s="87"/>
      <c r="BO240" s="87"/>
      <c r="BP240" s="87"/>
      <c r="BQ240" s="87"/>
      <c r="BR240" s="87"/>
    </row>
    <row r="241" spans="2:76" ht="15" customHeight="1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  <c r="AX241" s="87"/>
      <c r="AY241" s="87"/>
      <c r="AZ241" s="87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  <c r="BM241" s="87"/>
      <c r="BN241" s="87"/>
      <c r="BO241" s="87"/>
      <c r="BP241" s="87"/>
      <c r="BQ241" s="87"/>
      <c r="BR241" s="87"/>
    </row>
    <row r="242" spans="2:76" ht="15" customHeight="1"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7"/>
      <c r="BR242" s="87"/>
    </row>
    <row r="243" spans="2:76" ht="15" customHeight="1"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  <c r="AX243" s="87"/>
      <c r="AY243" s="87"/>
      <c r="AZ243" s="87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  <c r="BM243" s="87"/>
      <c r="BN243" s="87"/>
      <c r="BO243" s="87"/>
      <c r="BP243" s="87"/>
      <c r="BQ243" s="87"/>
      <c r="BR243" s="87"/>
    </row>
    <row r="244" spans="2:76" ht="15" customHeight="1"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87"/>
      <c r="AZ244" s="87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  <c r="BM244" s="87"/>
      <c r="BN244" s="87"/>
      <c r="BO244" s="87"/>
      <c r="BP244" s="87"/>
      <c r="BQ244" s="87"/>
      <c r="BR244" s="87"/>
    </row>
    <row r="245" spans="2:76" ht="15" customHeight="1"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87"/>
      <c r="AZ245" s="87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87"/>
      <c r="BN245" s="87"/>
      <c r="BO245" s="87"/>
      <c r="BP245" s="87"/>
      <c r="BQ245" s="87"/>
      <c r="BR245" s="87"/>
    </row>
    <row r="246" spans="2:76"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87"/>
      <c r="BN246" s="87"/>
      <c r="BO246" s="87"/>
      <c r="BP246" s="87"/>
      <c r="BQ246" s="87"/>
      <c r="BR246" s="87"/>
      <c r="BS246" s="6"/>
      <c r="BT246" s="6"/>
      <c r="BU246" s="6"/>
      <c r="BV246" s="6"/>
      <c r="BW246" s="6"/>
      <c r="BX246" s="6"/>
    </row>
    <row r="247" spans="2:76"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87"/>
      <c r="AZ247" s="87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  <c r="BM247" s="87"/>
      <c r="BN247" s="87"/>
      <c r="BO247" s="87"/>
      <c r="BP247" s="87"/>
      <c r="BQ247" s="87"/>
      <c r="BR247" s="87"/>
      <c r="BS247" s="5"/>
      <c r="BT247" s="5"/>
      <c r="BU247" s="5"/>
      <c r="BV247" s="5"/>
      <c r="BW247" s="5"/>
      <c r="BX247" s="5"/>
    </row>
    <row r="248" spans="2:76" ht="15" customHeight="1"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87"/>
      <c r="AZ248" s="87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87"/>
      <c r="BN248" s="87"/>
      <c r="BO248" s="87"/>
      <c r="BP248" s="87"/>
      <c r="BQ248" s="87"/>
      <c r="BR248" s="87"/>
    </row>
    <row r="249" spans="2:76" ht="15" customHeight="1"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  <c r="AX249" s="87"/>
      <c r="AY249" s="87"/>
      <c r="AZ249" s="87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87"/>
      <c r="BN249" s="87"/>
      <c r="BO249" s="87"/>
      <c r="BP249" s="87"/>
      <c r="BQ249" s="87"/>
      <c r="BR249" s="87"/>
    </row>
    <row r="250" spans="2:76" ht="15" customHeight="1"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  <c r="AX250" s="87"/>
      <c r="AY250" s="87"/>
      <c r="AZ250" s="87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87"/>
      <c r="BN250" s="87"/>
      <c r="BO250" s="87"/>
      <c r="BP250" s="87"/>
      <c r="BQ250" s="87"/>
      <c r="BR250" s="87"/>
    </row>
    <row r="251" spans="2:76" ht="15" customHeight="1"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  <c r="AX251" s="87"/>
      <c r="AY251" s="87"/>
      <c r="AZ251" s="87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87"/>
      <c r="BN251" s="87"/>
      <c r="BO251" s="87"/>
      <c r="BP251" s="87"/>
      <c r="BQ251" s="87"/>
      <c r="BR251" s="87"/>
    </row>
    <row r="252" spans="2:76" ht="15" customHeight="1"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87"/>
      <c r="AY252" s="87"/>
      <c r="AZ252" s="87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87"/>
      <c r="BN252" s="87"/>
      <c r="BO252" s="87"/>
      <c r="BP252" s="87"/>
      <c r="BQ252" s="87"/>
      <c r="BR252" s="87"/>
    </row>
    <row r="253" spans="2:76" ht="15" customHeight="1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  <c r="AV253" s="87"/>
      <c r="AW253" s="87"/>
      <c r="AX253" s="87"/>
      <c r="AY253" s="87"/>
      <c r="AZ253" s="87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87"/>
      <c r="BN253" s="87"/>
      <c r="BO253" s="87"/>
      <c r="BP253" s="87"/>
      <c r="BQ253" s="87"/>
      <c r="BR253" s="87"/>
    </row>
    <row r="254" spans="2:76" ht="15" customHeight="1"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  <c r="AX254" s="87"/>
      <c r="AY254" s="87"/>
      <c r="AZ254" s="87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87"/>
      <c r="BN254" s="87"/>
      <c r="BO254" s="87"/>
      <c r="BP254" s="87"/>
      <c r="BQ254" s="87"/>
      <c r="BR254" s="87"/>
    </row>
    <row r="255" spans="2:76" ht="15" customHeight="1"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  <c r="AV255" s="87"/>
      <c r="AW255" s="87"/>
      <c r="AX255" s="87"/>
      <c r="AY255" s="87"/>
      <c r="AZ255" s="87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87"/>
      <c r="BN255" s="87"/>
      <c r="BO255" s="87"/>
      <c r="BP255" s="87"/>
      <c r="BQ255" s="87"/>
      <c r="BR255" s="87"/>
    </row>
    <row r="256" spans="2:76" ht="15" customHeight="1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  <c r="AX256" s="87"/>
      <c r="AY256" s="87"/>
      <c r="AZ256" s="87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87"/>
      <c r="BN256" s="87"/>
      <c r="BO256" s="87"/>
      <c r="BP256" s="87"/>
      <c r="BQ256" s="87"/>
      <c r="BR256" s="87"/>
    </row>
    <row r="257" spans="2:76" ht="15" customHeight="1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  <c r="AV257" s="87"/>
      <c r="AW257" s="87"/>
      <c r="AX257" s="87"/>
      <c r="AY257" s="87"/>
      <c r="AZ257" s="87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  <c r="BM257" s="87"/>
      <c r="BN257" s="87"/>
      <c r="BO257" s="87"/>
      <c r="BP257" s="87"/>
      <c r="BQ257" s="87"/>
      <c r="BR257" s="87"/>
    </row>
    <row r="258" spans="2:76" ht="15" customHeight="1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  <c r="AX258" s="87"/>
      <c r="AY258" s="87"/>
      <c r="AZ258" s="87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87"/>
      <c r="BN258" s="87"/>
      <c r="BO258" s="87"/>
      <c r="BP258" s="87"/>
      <c r="BQ258" s="87"/>
      <c r="BR258" s="87"/>
    </row>
    <row r="259" spans="2:76" ht="15" customHeight="1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  <c r="AX259" s="87"/>
      <c r="AY259" s="87"/>
      <c r="AZ259" s="87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87"/>
      <c r="BN259" s="87"/>
      <c r="BO259" s="87"/>
      <c r="BP259" s="87"/>
      <c r="BQ259" s="87"/>
      <c r="BR259" s="87"/>
    </row>
    <row r="260" spans="2:76" ht="15" customHeight="1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87"/>
    </row>
    <row r="261" spans="2:76" ht="15" customHeight="1"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87"/>
      <c r="BN261" s="87"/>
      <c r="BO261" s="87"/>
      <c r="BP261" s="87"/>
      <c r="BQ261" s="87"/>
      <c r="BR261" s="87"/>
    </row>
    <row r="262" spans="2:76" ht="15" customHeight="1"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87"/>
      <c r="BR262" s="87"/>
    </row>
    <row r="263" spans="2:76"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  <c r="AV263" s="87"/>
      <c r="AW263" s="87"/>
      <c r="AX263" s="87"/>
      <c r="AY263" s="87"/>
      <c r="AZ263" s="87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87"/>
      <c r="BN263" s="87"/>
      <c r="BO263" s="87"/>
      <c r="BP263" s="87"/>
      <c r="BQ263" s="87"/>
      <c r="BR263" s="87"/>
      <c r="BS263" s="5"/>
      <c r="BT263" s="5"/>
      <c r="BU263" s="5"/>
      <c r="BV263" s="5"/>
      <c r="BW263" s="5"/>
      <c r="BX263" s="5"/>
    </row>
    <row r="264" spans="2:76" ht="15" customHeight="1"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  <c r="AV264" s="87"/>
      <c r="AW264" s="87"/>
      <c r="AX264" s="87"/>
      <c r="AY264" s="87"/>
      <c r="AZ264" s="87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  <c r="BM264" s="87"/>
      <c r="BN264" s="87"/>
      <c r="BO264" s="87"/>
      <c r="BP264" s="87"/>
      <c r="BQ264" s="87"/>
      <c r="BR264" s="87"/>
    </row>
    <row r="265" spans="2:76" ht="15" customHeight="1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  <c r="BM265" s="87"/>
      <c r="BN265" s="87"/>
      <c r="BO265" s="87"/>
      <c r="BP265" s="87"/>
      <c r="BQ265" s="87"/>
      <c r="BR265" s="87"/>
    </row>
    <row r="266" spans="2:76"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  <c r="BM266" s="87"/>
      <c r="BN266" s="87"/>
      <c r="BO266" s="87"/>
      <c r="BP266" s="87"/>
      <c r="BQ266" s="87"/>
      <c r="BR266" s="87"/>
      <c r="BS266" s="5"/>
      <c r="BT266" s="5"/>
      <c r="BU266" s="5"/>
      <c r="BV266" s="5"/>
      <c r="BW266" s="5"/>
      <c r="BX266" s="5"/>
    </row>
    <row r="267" spans="2:76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  <c r="BM267" s="87"/>
      <c r="BN267" s="87"/>
      <c r="BO267" s="87"/>
      <c r="BP267" s="87"/>
      <c r="BQ267" s="87"/>
      <c r="BR267" s="87"/>
      <c r="BS267" s="5"/>
      <c r="BT267" s="5"/>
      <c r="BU267" s="5"/>
      <c r="BV267" s="5"/>
      <c r="BW267" s="5"/>
      <c r="BX267" s="5"/>
    </row>
    <row r="268" spans="2:76"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5"/>
      <c r="BT268" s="5"/>
      <c r="BU268" s="5"/>
      <c r="BV268" s="5"/>
    </row>
    <row r="269" spans="2:76" ht="15" customHeight="1"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87"/>
    </row>
    <row r="270" spans="2:76" ht="15" customHeight="1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  <c r="BM270" s="87"/>
      <c r="BN270" s="87"/>
      <c r="BO270" s="87"/>
      <c r="BP270" s="87"/>
      <c r="BQ270" s="87"/>
      <c r="BR270" s="87"/>
    </row>
    <row r="271" spans="2:76" ht="15" customHeight="1"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7"/>
      <c r="BQ271" s="87"/>
      <c r="BR271" s="87"/>
    </row>
    <row r="272" spans="2:76" ht="15" customHeight="1"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7"/>
      <c r="BQ272" s="87"/>
      <c r="BR272" s="87"/>
    </row>
    <row r="273" spans="2:76" ht="15" customHeight="1"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</row>
    <row r="274" spans="2:76" ht="15" customHeight="1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</row>
    <row r="275" spans="2:76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7"/>
      <c r="BQ275" s="87"/>
      <c r="BR275" s="87"/>
      <c r="BS275" s="5"/>
      <c r="BT275" s="5"/>
      <c r="BU275" s="5"/>
      <c r="BV275" s="5"/>
    </row>
    <row r="276" spans="2:76" ht="15" customHeight="1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7"/>
      <c r="BQ276" s="87"/>
      <c r="BR276" s="87"/>
    </row>
    <row r="277" spans="2:76" ht="15" customHeight="1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7"/>
      <c r="BQ277" s="87"/>
      <c r="BR277" s="87"/>
    </row>
    <row r="278" spans="2:76" ht="15" customHeight="1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7"/>
      <c r="BQ278" s="87"/>
      <c r="BR278" s="87"/>
    </row>
    <row r="279" spans="2:76" ht="15" customHeight="1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7"/>
      <c r="BQ279" s="87"/>
      <c r="BR279" s="87"/>
    </row>
    <row r="280" spans="2:76" ht="15" customHeight="1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7"/>
      <c r="BQ280" s="87"/>
      <c r="BR280" s="87"/>
    </row>
    <row r="281" spans="2:76" ht="15" customHeight="1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7"/>
      <c r="BQ281" s="87"/>
      <c r="BR281" s="87"/>
    </row>
    <row r="282" spans="2:76" ht="15" customHeight="1"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7"/>
      <c r="BQ282" s="87"/>
      <c r="BR282" s="87"/>
    </row>
    <row r="283" spans="2:76" ht="15" customHeight="1"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7"/>
      <c r="BQ283" s="87"/>
      <c r="BR283" s="87"/>
    </row>
    <row r="284" spans="2:76" ht="15" customHeight="1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7"/>
      <c r="BQ284" s="87"/>
      <c r="BR284" s="87"/>
    </row>
    <row r="285" spans="2:76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7"/>
      <c r="BQ285" s="87"/>
      <c r="BR285" s="87"/>
      <c r="BS285" s="5"/>
      <c r="BT285" s="5"/>
      <c r="BU285" s="5"/>
      <c r="BV285" s="5"/>
      <c r="BW285" s="5"/>
      <c r="BX285" s="5"/>
    </row>
    <row r="286" spans="2:76"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87"/>
      <c r="BR286" s="87"/>
      <c r="BS286" s="5"/>
      <c r="BT286" s="5"/>
      <c r="BU286" s="5"/>
      <c r="BV286" s="5"/>
    </row>
    <row r="287" spans="2:76" ht="15" customHeight="1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7"/>
      <c r="BQ287" s="87"/>
      <c r="BR287" s="87"/>
    </row>
    <row r="288" spans="2:76" ht="15" customHeight="1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7"/>
      <c r="BQ288" s="87"/>
      <c r="BR288" s="87"/>
    </row>
    <row r="289" spans="2:76" ht="15" customHeight="1"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7"/>
      <c r="BQ289" s="87"/>
      <c r="BR289" s="87"/>
    </row>
    <row r="290" spans="2:76" ht="15" customHeight="1"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7"/>
      <c r="BQ290" s="87"/>
      <c r="BR290" s="87"/>
    </row>
    <row r="291" spans="2:76" ht="15" customHeight="1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7"/>
      <c r="BQ291" s="87"/>
      <c r="BR291" s="87"/>
    </row>
    <row r="292" spans="2:76" ht="15" customHeight="1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7"/>
      <c r="BQ292" s="87"/>
      <c r="BR292" s="87"/>
    </row>
    <row r="293" spans="2:76" ht="15" customHeight="1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</row>
    <row r="294" spans="2:76"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  <c r="AV294" s="87"/>
      <c r="AW294" s="87"/>
      <c r="AX294" s="87"/>
      <c r="AY294" s="87"/>
      <c r="AZ294" s="87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87"/>
      <c r="BN294" s="87"/>
      <c r="BO294" s="87"/>
      <c r="BP294" s="87"/>
      <c r="BQ294" s="87"/>
      <c r="BR294" s="87"/>
      <c r="BS294" s="5"/>
      <c r="BT294" s="5"/>
      <c r="BU294" s="5"/>
      <c r="BV294" s="5"/>
    </row>
    <row r="295" spans="2:76" ht="15" customHeight="1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  <c r="AV295" s="87"/>
      <c r="AW295" s="87"/>
      <c r="AX295" s="87"/>
      <c r="AY295" s="87"/>
      <c r="AZ295" s="87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  <c r="BM295" s="87"/>
      <c r="BN295" s="87"/>
      <c r="BO295" s="87"/>
      <c r="BP295" s="87"/>
      <c r="BQ295" s="87"/>
      <c r="BR295" s="87"/>
    </row>
    <row r="296" spans="2:76" ht="15" customHeight="1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  <c r="AV296" s="87"/>
      <c r="AW296" s="87"/>
      <c r="AX296" s="87"/>
      <c r="AY296" s="87"/>
      <c r="AZ296" s="87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  <c r="BM296" s="87"/>
      <c r="BN296" s="87"/>
      <c r="BO296" s="87"/>
      <c r="BP296" s="87"/>
      <c r="BQ296" s="87"/>
      <c r="BR296" s="87"/>
    </row>
    <row r="297" spans="2:76" ht="15" customHeight="1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  <c r="AV297" s="87"/>
      <c r="AW297" s="87"/>
      <c r="AX297" s="87"/>
      <c r="AY297" s="87"/>
      <c r="AZ297" s="87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  <c r="BM297" s="87"/>
      <c r="BN297" s="87"/>
      <c r="BO297" s="87"/>
      <c r="BP297" s="87"/>
      <c r="BQ297" s="87"/>
      <c r="BR297" s="87"/>
    </row>
    <row r="298" spans="2:76" ht="15" customHeight="1"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  <c r="AV298" s="87"/>
      <c r="AW298" s="87"/>
      <c r="AX298" s="87"/>
      <c r="AY298" s="87"/>
      <c r="AZ298" s="87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  <c r="BM298" s="87"/>
      <c r="BN298" s="87"/>
      <c r="BO298" s="87"/>
      <c r="BP298" s="87"/>
      <c r="BQ298" s="87"/>
      <c r="BR298" s="87"/>
    </row>
    <row r="299" spans="2:76" ht="15" customHeight="1"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  <c r="AV299" s="87"/>
      <c r="AW299" s="87"/>
      <c r="AX299" s="87"/>
      <c r="AY299" s="87"/>
      <c r="AZ299" s="87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  <c r="BM299" s="87"/>
      <c r="BN299" s="87"/>
      <c r="BO299" s="87"/>
      <c r="BP299" s="87"/>
      <c r="BQ299" s="87"/>
      <c r="BR299" s="87"/>
    </row>
    <row r="300" spans="2:76" ht="15" customHeight="1"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  <c r="AV300" s="87"/>
      <c r="AW300" s="87"/>
      <c r="AX300" s="87"/>
      <c r="AY300" s="87"/>
      <c r="AZ300" s="87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  <c r="BM300" s="87"/>
      <c r="BN300" s="87"/>
      <c r="BO300" s="87"/>
      <c r="BP300" s="87"/>
      <c r="BQ300" s="87"/>
      <c r="BR300" s="87"/>
    </row>
    <row r="301" spans="2:76" ht="15" customHeight="1"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87"/>
      <c r="AV301" s="87"/>
      <c r="AW301" s="87"/>
      <c r="AX301" s="87"/>
      <c r="AY301" s="87"/>
      <c r="AZ301" s="87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  <c r="BM301" s="87"/>
      <c r="BN301" s="87"/>
      <c r="BO301" s="87"/>
      <c r="BP301" s="87"/>
      <c r="BQ301" s="87"/>
      <c r="BR301" s="87"/>
    </row>
    <row r="302" spans="2:76" ht="15" customHeight="1"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</row>
    <row r="303" spans="2:76" ht="15" customHeight="1"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  <c r="AV303" s="87"/>
      <c r="AW303" s="87"/>
      <c r="AX303" s="87"/>
      <c r="AY303" s="87"/>
      <c r="AZ303" s="87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87"/>
      <c r="BN303" s="87"/>
      <c r="BO303" s="87"/>
      <c r="BP303" s="87"/>
      <c r="BQ303" s="87"/>
      <c r="BR303" s="87"/>
    </row>
    <row r="304" spans="2:76"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  <c r="AV304" s="87"/>
      <c r="AW304" s="87"/>
      <c r="AX304" s="87"/>
      <c r="AY304" s="87"/>
      <c r="AZ304" s="87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87"/>
      <c r="BN304" s="87"/>
      <c r="BO304" s="87"/>
      <c r="BP304" s="87"/>
      <c r="BQ304" s="87"/>
      <c r="BR304" s="87"/>
      <c r="BS304" s="5"/>
      <c r="BT304" s="5"/>
      <c r="BU304" s="5"/>
      <c r="BV304" s="5"/>
      <c r="BW304" s="5"/>
      <c r="BX304" s="5"/>
    </row>
    <row r="305" spans="2:74"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  <c r="AV305" s="87"/>
      <c r="AW305" s="87"/>
      <c r="AX305" s="87"/>
      <c r="AY305" s="87"/>
      <c r="AZ305" s="87"/>
      <c r="BA305" s="87"/>
      <c r="BB305" s="87"/>
      <c r="BC305" s="87"/>
      <c r="BD305" s="87"/>
      <c r="BE305" s="87"/>
      <c r="BF305" s="87"/>
      <c r="BG305" s="87"/>
      <c r="BH305" s="87"/>
      <c r="BI305" s="87"/>
      <c r="BJ305" s="87"/>
      <c r="BK305" s="87"/>
      <c r="BL305" s="87"/>
      <c r="BM305" s="87"/>
      <c r="BN305" s="87"/>
      <c r="BO305" s="87"/>
      <c r="BP305" s="87"/>
      <c r="BQ305" s="87"/>
      <c r="BR305" s="87"/>
      <c r="BS305" s="5"/>
      <c r="BT305" s="5"/>
      <c r="BU305" s="5"/>
      <c r="BV305" s="5"/>
    </row>
    <row r="306" spans="2:74" ht="15" customHeight="1"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7"/>
      <c r="AY306" s="87"/>
      <c r="AZ306" s="87"/>
      <c r="BA306" s="87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87"/>
      <c r="BN306" s="87"/>
      <c r="BO306" s="87"/>
      <c r="BP306" s="87"/>
      <c r="BQ306" s="87"/>
      <c r="BR306" s="87"/>
    </row>
    <row r="307" spans="2:74" ht="15" customHeight="1"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  <c r="AV307" s="87"/>
      <c r="AW307" s="87"/>
      <c r="AX307" s="87"/>
      <c r="AY307" s="87"/>
      <c r="AZ307" s="87"/>
      <c r="BA307" s="87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7"/>
      <c r="BN307" s="87"/>
      <c r="BO307" s="87"/>
      <c r="BP307" s="87"/>
      <c r="BQ307" s="87"/>
      <c r="BR307" s="87"/>
    </row>
    <row r="308" spans="2:74" ht="15" customHeight="1"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  <c r="AV308" s="87"/>
      <c r="AW308" s="87"/>
      <c r="AX308" s="87"/>
      <c r="AY308" s="87"/>
      <c r="AZ308" s="87"/>
      <c r="BA308" s="87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87"/>
      <c r="BN308" s="87"/>
      <c r="BO308" s="87"/>
      <c r="BP308" s="87"/>
      <c r="BQ308" s="87"/>
      <c r="BR308" s="87"/>
    </row>
    <row r="309" spans="2:74" ht="15" customHeight="1"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7"/>
      <c r="AY309" s="87"/>
      <c r="AZ309" s="87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87"/>
      <c r="BR309" s="87"/>
    </row>
    <row r="310" spans="2:74" ht="15" customHeight="1"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  <c r="AV310" s="87"/>
      <c r="AW310" s="87"/>
      <c r="AX310" s="87"/>
      <c r="AY310" s="87"/>
      <c r="AZ310" s="87"/>
      <c r="BA310" s="87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87"/>
      <c r="BN310" s="87"/>
      <c r="BO310" s="87"/>
      <c r="BP310" s="87"/>
      <c r="BQ310" s="87"/>
      <c r="BR310" s="87"/>
    </row>
    <row r="311" spans="2:74" ht="15" customHeight="1"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  <c r="AV311" s="87"/>
      <c r="AW311" s="87"/>
      <c r="AX311" s="87"/>
      <c r="AY311" s="87"/>
      <c r="AZ311" s="87"/>
      <c r="BA311" s="87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87"/>
      <c r="BN311" s="87"/>
      <c r="BO311" s="87"/>
      <c r="BP311" s="87"/>
      <c r="BQ311" s="87"/>
      <c r="BR311" s="87"/>
    </row>
    <row r="312" spans="2:74" ht="15" customHeight="1"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  <c r="AV312" s="87"/>
      <c r="AW312" s="87"/>
      <c r="AX312" s="87"/>
      <c r="AY312" s="87"/>
      <c r="AZ312" s="87"/>
      <c r="BA312" s="87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  <c r="BM312" s="87"/>
      <c r="BN312" s="87"/>
      <c r="BO312" s="87"/>
      <c r="BP312" s="87"/>
      <c r="BQ312" s="87"/>
      <c r="BR312" s="87"/>
    </row>
    <row r="313" spans="2:74"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  <c r="AV313" s="87"/>
      <c r="AW313" s="87"/>
      <c r="AX313" s="87"/>
      <c r="AY313" s="87"/>
      <c r="AZ313" s="87"/>
      <c r="BA313" s="87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  <c r="BM313" s="87"/>
      <c r="BN313" s="87"/>
      <c r="BO313" s="87"/>
      <c r="BP313" s="87"/>
      <c r="BQ313" s="87"/>
      <c r="BR313" s="87"/>
      <c r="BS313" s="5"/>
      <c r="BT313" s="5"/>
      <c r="BU313" s="5"/>
      <c r="BV313" s="5"/>
    </row>
    <row r="314" spans="2:74" ht="15" customHeight="1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  <c r="AV314" s="87"/>
      <c r="AW314" s="87"/>
      <c r="AX314" s="87"/>
      <c r="AY314" s="87"/>
      <c r="AZ314" s="87"/>
      <c r="BA314" s="87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  <c r="BM314" s="87"/>
      <c r="BN314" s="87"/>
      <c r="BO314" s="87"/>
      <c r="BP314" s="87"/>
      <c r="BQ314" s="87"/>
      <c r="BR314" s="87"/>
    </row>
    <row r="315" spans="2:74" ht="15" customHeight="1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  <c r="AV315" s="87"/>
      <c r="AW315" s="87"/>
      <c r="AX315" s="87"/>
      <c r="AY315" s="87"/>
      <c r="AZ315" s="87"/>
      <c r="BA315" s="87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  <c r="BM315" s="87"/>
      <c r="BN315" s="87"/>
      <c r="BO315" s="87"/>
      <c r="BP315" s="87"/>
      <c r="BQ315" s="87"/>
      <c r="BR315" s="87"/>
    </row>
    <row r="316" spans="2:74" ht="15" customHeight="1"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7"/>
      <c r="AY316" s="87"/>
      <c r="AZ316" s="87"/>
      <c r="BA316" s="87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87"/>
      <c r="BR316" s="87"/>
    </row>
    <row r="317" spans="2:74" ht="15" customHeight="1"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  <c r="AV317" s="87"/>
      <c r="AW317" s="87"/>
      <c r="AX317" s="87"/>
      <c r="AY317" s="87"/>
      <c r="AZ317" s="87"/>
      <c r="BA317" s="87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  <c r="BM317" s="87"/>
      <c r="BN317" s="87"/>
      <c r="BO317" s="87"/>
      <c r="BP317" s="87"/>
      <c r="BQ317" s="87"/>
      <c r="BR317" s="87"/>
    </row>
    <row r="318" spans="2:74" ht="15" customHeight="1"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  <c r="AV318" s="87"/>
      <c r="AW318" s="87"/>
      <c r="AX318" s="87"/>
      <c r="AY318" s="87"/>
      <c r="AZ318" s="87"/>
      <c r="BA318" s="87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  <c r="BM318" s="87"/>
      <c r="BN318" s="87"/>
      <c r="BO318" s="87"/>
      <c r="BP318" s="87"/>
      <c r="BQ318" s="87"/>
      <c r="BR318" s="87"/>
    </row>
    <row r="319" spans="2:74" ht="15" customHeight="1"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  <c r="AV319" s="87"/>
      <c r="AW319" s="87"/>
      <c r="AX319" s="87"/>
      <c r="AY319" s="87"/>
      <c r="AZ319" s="87"/>
      <c r="BA319" s="87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  <c r="BM319" s="87"/>
      <c r="BN319" s="87"/>
      <c r="BO319" s="87"/>
      <c r="BP319" s="87"/>
      <c r="BQ319" s="87"/>
      <c r="BR319" s="87"/>
    </row>
    <row r="320" spans="2:74" ht="15" customHeight="1"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  <c r="AV320" s="87"/>
      <c r="AW320" s="87"/>
      <c r="AX320" s="87"/>
      <c r="AY320" s="87"/>
      <c r="AZ320" s="87"/>
      <c r="BA320" s="87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  <c r="BM320" s="87"/>
      <c r="BN320" s="87"/>
      <c r="BO320" s="87"/>
      <c r="BP320" s="87"/>
      <c r="BQ320" s="87"/>
      <c r="BR320" s="87"/>
    </row>
    <row r="321" spans="2:76" ht="15" customHeight="1"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  <c r="AV321" s="87"/>
      <c r="AW321" s="87"/>
      <c r="AX321" s="87"/>
      <c r="AY321" s="87"/>
      <c r="AZ321" s="87"/>
      <c r="BA321" s="87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  <c r="BM321" s="87"/>
      <c r="BN321" s="87"/>
      <c r="BO321" s="87"/>
      <c r="BP321" s="87"/>
      <c r="BQ321" s="87"/>
      <c r="BR321" s="87"/>
    </row>
    <row r="322" spans="2:76" ht="15" customHeight="1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  <c r="AV322" s="87"/>
      <c r="AW322" s="87"/>
      <c r="AX322" s="87"/>
      <c r="AY322" s="87"/>
      <c r="AZ322" s="87"/>
      <c r="BA322" s="87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  <c r="BM322" s="87"/>
      <c r="BN322" s="87"/>
      <c r="BO322" s="87"/>
      <c r="BP322" s="87"/>
      <c r="BQ322" s="87"/>
      <c r="BR322" s="87"/>
    </row>
    <row r="323" spans="2:76" ht="15" customHeight="1"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  <c r="AS323" s="87"/>
      <c r="AT323" s="87"/>
      <c r="AU323" s="87"/>
      <c r="AV323" s="87"/>
      <c r="AW323" s="87"/>
      <c r="AX323" s="87"/>
      <c r="AY323" s="87"/>
      <c r="AZ323" s="87"/>
      <c r="BA323" s="87"/>
      <c r="BB323" s="87"/>
      <c r="BC323" s="87"/>
      <c r="BD323" s="87"/>
      <c r="BE323" s="87"/>
      <c r="BF323" s="87"/>
      <c r="BG323" s="87"/>
      <c r="BH323" s="87"/>
      <c r="BI323" s="87"/>
      <c r="BJ323" s="87"/>
      <c r="BK323" s="87"/>
      <c r="BL323" s="87"/>
      <c r="BM323" s="87"/>
      <c r="BN323" s="87"/>
      <c r="BO323" s="87"/>
      <c r="BP323" s="87"/>
      <c r="BQ323" s="87"/>
      <c r="BR323" s="87"/>
    </row>
    <row r="324" spans="2:76" ht="15" customHeight="1"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  <c r="AS324" s="87"/>
      <c r="AT324" s="87"/>
      <c r="AU324" s="87"/>
      <c r="AV324" s="87"/>
      <c r="AW324" s="87"/>
      <c r="AX324" s="87"/>
      <c r="AY324" s="87"/>
      <c r="AZ324" s="87"/>
      <c r="BA324" s="87"/>
      <c r="BB324" s="87"/>
      <c r="BC324" s="87"/>
      <c r="BD324" s="87"/>
      <c r="BE324" s="87"/>
      <c r="BF324" s="87"/>
      <c r="BG324" s="87"/>
      <c r="BH324" s="87"/>
      <c r="BI324" s="87"/>
      <c r="BJ324" s="87"/>
      <c r="BK324" s="87"/>
      <c r="BL324" s="87"/>
      <c r="BM324" s="87"/>
      <c r="BN324" s="87"/>
      <c r="BO324" s="87"/>
      <c r="BP324" s="87"/>
      <c r="BQ324" s="87"/>
      <c r="BR324" s="87"/>
    </row>
    <row r="325" spans="2:76" ht="15" customHeight="1"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  <c r="BE325" s="87"/>
      <c r="BF325" s="87"/>
      <c r="BG325" s="87"/>
      <c r="BH325" s="87"/>
      <c r="BI325" s="87"/>
      <c r="BJ325" s="87"/>
      <c r="BK325" s="87"/>
      <c r="BL325" s="87"/>
      <c r="BM325" s="87"/>
      <c r="BN325" s="87"/>
      <c r="BO325" s="87"/>
      <c r="BP325" s="87"/>
      <c r="BQ325" s="87"/>
      <c r="BR325" s="87"/>
    </row>
    <row r="326" spans="2:76" ht="15" customHeight="1"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  <c r="AS326" s="87"/>
      <c r="AT326" s="87"/>
      <c r="AU326" s="87"/>
      <c r="AV326" s="87"/>
      <c r="AW326" s="87"/>
      <c r="AX326" s="87"/>
      <c r="AY326" s="87"/>
      <c r="AZ326" s="87"/>
      <c r="BA326" s="87"/>
      <c r="BB326" s="87"/>
      <c r="BC326" s="87"/>
      <c r="BD326" s="87"/>
      <c r="BE326" s="87"/>
      <c r="BF326" s="87"/>
      <c r="BG326" s="87"/>
      <c r="BH326" s="87"/>
      <c r="BI326" s="87"/>
      <c r="BJ326" s="87"/>
      <c r="BK326" s="87"/>
      <c r="BL326" s="87"/>
      <c r="BM326" s="87"/>
      <c r="BN326" s="87"/>
      <c r="BO326" s="87"/>
      <c r="BP326" s="87"/>
      <c r="BQ326" s="87"/>
      <c r="BR326" s="87"/>
    </row>
    <row r="327" spans="2:76" ht="15" customHeight="1"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  <c r="AS327" s="87"/>
      <c r="AT327" s="87"/>
      <c r="AU327" s="87"/>
      <c r="AV327" s="87"/>
      <c r="AW327" s="87"/>
      <c r="AX327" s="87"/>
      <c r="AY327" s="87"/>
      <c r="AZ327" s="87"/>
      <c r="BA327" s="87"/>
      <c r="BB327" s="87"/>
      <c r="BC327" s="87"/>
      <c r="BD327" s="87"/>
      <c r="BE327" s="87"/>
      <c r="BF327" s="87"/>
      <c r="BG327" s="87"/>
      <c r="BH327" s="87"/>
      <c r="BI327" s="87"/>
      <c r="BJ327" s="87"/>
      <c r="BK327" s="87"/>
      <c r="BL327" s="87"/>
      <c r="BM327" s="87"/>
      <c r="BN327" s="87"/>
      <c r="BO327" s="87"/>
      <c r="BP327" s="87"/>
      <c r="BQ327" s="87"/>
      <c r="BR327" s="87"/>
    </row>
    <row r="328" spans="2:76" ht="15" customHeight="1"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  <c r="AS328" s="87"/>
      <c r="AT328" s="87"/>
      <c r="AU328" s="87"/>
      <c r="AV328" s="87"/>
      <c r="AW328" s="87"/>
      <c r="AX328" s="87"/>
      <c r="AY328" s="87"/>
      <c r="AZ328" s="87"/>
      <c r="BA328" s="87"/>
      <c r="BB328" s="87"/>
      <c r="BC328" s="87"/>
      <c r="BD328" s="87"/>
      <c r="BE328" s="87"/>
      <c r="BF328" s="87"/>
      <c r="BG328" s="87"/>
      <c r="BH328" s="87"/>
      <c r="BI328" s="87"/>
      <c r="BJ328" s="87"/>
      <c r="BK328" s="87"/>
      <c r="BL328" s="87"/>
      <c r="BM328" s="87"/>
      <c r="BN328" s="87"/>
      <c r="BO328" s="87"/>
      <c r="BP328" s="87"/>
      <c r="BQ328" s="87"/>
      <c r="BR328" s="87"/>
    </row>
    <row r="329" spans="2:76"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  <c r="AV329" s="87"/>
      <c r="AW329" s="87"/>
      <c r="AX329" s="87"/>
      <c r="AY329" s="87"/>
      <c r="AZ329" s="87"/>
      <c r="BA329" s="87"/>
      <c r="BB329" s="87"/>
      <c r="BC329" s="87"/>
      <c r="BD329" s="87"/>
      <c r="BE329" s="87"/>
      <c r="BF329" s="87"/>
      <c r="BG329" s="87"/>
      <c r="BH329" s="87"/>
      <c r="BI329" s="87"/>
      <c r="BJ329" s="87"/>
      <c r="BK329" s="87"/>
      <c r="BL329" s="87"/>
      <c r="BM329" s="87"/>
      <c r="BN329" s="87"/>
      <c r="BO329" s="87"/>
      <c r="BP329" s="87"/>
      <c r="BQ329" s="87"/>
      <c r="BR329" s="87"/>
      <c r="BS329" s="5"/>
      <c r="BT329" s="5"/>
      <c r="BU329" s="5"/>
      <c r="BV329" s="5"/>
      <c r="BW329" s="5"/>
      <c r="BX329" s="5"/>
    </row>
    <row r="330" spans="2:76"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  <c r="AS330" s="87"/>
      <c r="AT330" s="87"/>
      <c r="AU330" s="87"/>
      <c r="AV330" s="87"/>
      <c r="AW330" s="87"/>
      <c r="AX330" s="87"/>
      <c r="AY330" s="87"/>
      <c r="AZ330" s="87"/>
      <c r="BA330" s="87"/>
      <c r="BB330" s="87"/>
      <c r="BC330" s="87"/>
      <c r="BD330" s="87"/>
      <c r="BE330" s="87"/>
      <c r="BF330" s="87"/>
      <c r="BG330" s="87"/>
      <c r="BH330" s="87"/>
      <c r="BI330" s="87"/>
      <c r="BJ330" s="87"/>
      <c r="BK330" s="87"/>
      <c r="BL330" s="87"/>
      <c r="BM330" s="87"/>
      <c r="BN330" s="87"/>
      <c r="BO330" s="87"/>
      <c r="BP330" s="87"/>
      <c r="BQ330" s="87"/>
      <c r="BR330" s="87"/>
      <c r="BS330" s="5"/>
      <c r="BT330" s="5"/>
      <c r="BU330" s="5"/>
      <c r="BV330" s="5"/>
      <c r="BW330" s="5"/>
      <c r="BX330" s="5"/>
    </row>
    <row r="331" spans="2:76" ht="15" customHeight="1"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  <c r="AS331" s="87"/>
      <c r="AT331" s="87"/>
      <c r="AU331" s="87"/>
      <c r="AV331" s="87"/>
      <c r="AW331" s="87"/>
      <c r="AX331" s="87"/>
      <c r="AY331" s="87"/>
      <c r="AZ331" s="87"/>
      <c r="BA331" s="87"/>
      <c r="BB331" s="87"/>
      <c r="BC331" s="87"/>
      <c r="BD331" s="87"/>
      <c r="BE331" s="87"/>
      <c r="BF331" s="87"/>
      <c r="BG331" s="87"/>
      <c r="BH331" s="87"/>
      <c r="BI331" s="87"/>
      <c r="BJ331" s="87"/>
      <c r="BK331" s="87"/>
      <c r="BL331" s="87"/>
      <c r="BM331" s="87"/>
      <c r="BN331" s="87"/>
      <c r="BO331" s="87"/>
      <c r="BP331" s="87"/>
      <c r="BQ331" s="87"/>
      <c r="BR331" s="87"/>
    </row>
    <row r="332" spans="2:76" ht="15" customHeight="1"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  <c r="AS332" s="87"/>
      <c r="AT332" s="87"/>
      <c r="AU332" s="87"/>
      <c r="AV332" s="87"/>
      <c r="AW332" s="87"/>
      <c r="AX332" s="87"/>
      <c r="AY332" s="87"/>
      <c r="AZ332" s="87"/>
      <c r="BA332" s="87"/>
      <c r="BB332" s="87"/>
      <c r="BC332" s="87"/>
      <c r="BD332" s="87"/>
      <c r="BE332" s="87"/>
      <c r="BF332" s="87"/>
      <c r="BG332" s="87"/>
      <c r="BH332" s="87"/>
      <c r="BI332" s="87"/>
      <c r="BJ332" s="87"/>
      <c r="BK332" s="87"/>
      <c r="BL332" s="87"/>
      <c r="BM332" s="87"/>
      <c r="BN332" s="87"/>
      <c r="BO332" s="87"/>
      <c r="BP332" s="87"/>
      <c r="BQ332" s="87"/>
      <c r="BR332" s="87"/>
    </row>
    <row r="333" spans="2:76" ht="15" customHeight="1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7"/>
      <c r="AV333" s="87"/>
      <c r="AW333" s="87"/>
      <c r="AX333" s="87"/>
      <c r="AY333" s="87"/>
      <c r="AZ333" s="87"/>
      <c r="BA333" s="87"/>
      <c r="BB333" s="87"/>
      <c r="BC333" s="87"/>
      <c r="BD333" s="87"/>
      <c r="BE333" s="87"/>
      <c r="BF333" s="87"/>
      <c r="BG333" s="87"/>
      <c r="BH333" s="87"/>
      <c r="BI333" s="87"/>
      <c r="BJ333" s="87"/>
      <c r="BK333" s="87"/>
      <c r="BL333" s="87"/>
      <c r="BM333" s="87"/>
      <c r="BN333" s="87"/>
      <c r="BO333" s="87"/>
      <c r="BP333" s="87"/>
      <c r="BQ333" s="87"/>
      <c r="BR333" s="87"/>
    </row>
    <row r="334" spans="2:76" ht="15" customHeight="1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  <c r="AV334" s="87"/>
      <c r="AW334" s="87"/>
      <c r="AX334" s="87"/>
      <c r="AY334" s="87"/>
      <c r="AZ334" s="87"/>
      <c r="BA334" s="87"/>
      <c r="BB334" s="87"/>
      <c r="BC334" s="87"/>
      <c r="BD334" s="87"/>
      <c r="BE334" s="87"/>
      <c r="BF334" s="87"/>
      <c r="BG334" s="87"/>
      <c r="BH334" s="87"/>
      <c r="BI334" s="87"/>
      <c r="BJ334" s="87"/>
      <c r="BK334" s="87"/>
      <c r="BL334" s="87"/>
      <c r="BM334" s="87"/>
      <c r="BN334" s="87"/>
      <c r="BO334" s="87"/>
      <c r="BP334" s="87"/>
      <c r="BQ334" s="87"/>
      <c r="BR334" s="87"/>
    </row>
    <row r="335" spans="2:76" ht="15" customHeight="1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  <c r="AS335" s="87"/>
      <c r="AT335" s="87"/>
      <c r="AU335" s="87"/>
      <c r="AV335" s="87"/>
      <c r="AW335" s="87"/>
      <c r="AX335" s="87"/>
      <c r="AY335" s="87"/>
      <c r="AZ335" s="87"/>
      <c r="BA335" s="87"/>
      <c r="BB335" s="87"/>
      <c r="BC335" s="87"/>
      <c r="BD335" s="87"/>
      <c r="BE335" s="87"/>
      <c r="BF335" s="87"/>
      <c r="BG335" s="87"/>
      <c r="BH335" s="87"/>
      <c r="BI335" s="87"/>
      <c r="BJ335" s="87"/>
      <c r="BK335" s="87"/>
      <c r="BL335" s="87"/>
      <c r="BM335" s="87"/>
      <c r="BN335" s="87"/>
      <c r="BO335" s="87"/>
      <c r="BP335" s="87"/>
      <c r="BQ335" s="87"/>
      <c r="BR335" s="87"/>
    </row>
    <row r="336" spans="2:76" ht="15" customHeight="1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  <c r="AS336" s="87"/>
      <c r="AT336" s="87"/>
      <c r="AU336" s="87"/>
      <c r="AV336" s="87"/>
      <c r="AW336" s="87"/>
      <c r="AX336" s="87"/>
      <c r="AY336" s="87"/>
      <c r="AZ336" s="87"/>
      <c r="BA336" s="87"/>
      <c r="BB336" s="87"/>
      <c r="BC336" s="87"/>
      <c r="BD336" s="87"/>
      <c r="BE336" s="87"/>
      <c r="BF336" s="87"/>
      <c r="BG336" s="87"/>
      <c r="BH336" s="87"/>
      <c r="BI336" s="87"/>
      <c r="BJ336" s="87"/>
      <c r="BK336" s="87"/>
      <c r="BL336" s="87"/>
      <c r="BM336" s="87"/>
      <c r="BN336" s="87"/>
      <c r="BO336" s="87"/>
      <c r="BP336" s="87"/>
      <c r="BQ336" s="87"/>
      <c r="BR336" s="87"/>
    </row>
    <row r="337" spans="2:76" ht="15" customHeight="1"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  <c r="AV337" s="87"/>
      <c r="AW337" s="87"/>
      <c r="AX337" s="87"/>
      <c r="AY337" s="87"/>
      <c r="AZ337" s="87"/>
      <c r="BA337" s="87"/>
      <c r="BB337" s="87"/>
      <c r="BC337" s="87"/>
      <c r="BD337" s="87"/>
      <c r="BE337" s="87"/>
      <c r="BF337" s="87"/>
      <c r="BG337" s="87"/>
      <c r="BH337" s="87"/>
      <c r="BI337" s="87"/>
      <c r="BJ337" s="87"/>
      <c r="BK337" s="87"/>
      <c r="BL337" s="87"/>
      <c r="BM337" s="87"/>
      <c r="BN337" s="87"/>
      <c r="BO337" s="87"/>
      <c r="BP337" s="87"/>
      <c r="BQ337" s="87"/>
      <c r="BR337" s="87"/>
    </row>
    <row r="338" spans="2:76" ht="15" customHeight="1"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  <c r="AV338" s="87"/>
      <c r="AW338" s="87"/>
      <c r="AX338" s="87"/>
      <c r="AY338" s="87"/>
      <c r="AZ338" s="87"/>
      <c r="BA338" s="87"/>
      <c r="BB338" s="87"/>
      <c r="BC338" s="87"/>
      <c r="BD338" s="87"/>
      <c r="BE338" s="87"/>
      <c r="BF338" s="87"/>
      <c r="BG338" s="87"/>
      <c r="BH338" s="87"/>
      <c r="BI338" s="87"/>
      <c r="BJ338" s="87"/>
      <c r="BK338" s="87"/>
      <c r="BL338" s="87"/>
      <c r="BM338" s="87"/>
      <c r="BN338" s="87"/>
      <c r="BO338" s="87"/>
      <c r="BP338" s="87"/>
      <c r="BQ338" s="87"/>
      <c r="BR338" s="87"/>
    </row>
    <row r="339" spans="2:76" ht="15" customHeight="1"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  <c r="AS339" s="87"/>
      <c r="AT339" s="87"/>
      <c r="AU339" s="87"/>
      <c r="AV339" s="87"/>
      <c r="AW339" s="87"/>
      <c r="AX339" s="87"/>
      <c r="AY339" s="87"/>
      <c r="AZ339" s="87"/>
      <c r="BA339" s="87"/>
      <c r="BB339" s="87"/>
      <c r="BC339" s="87"/>
      <c r="BD339" s="87"/>
      <c r="BE339" s="87"/>
      <c r="BF339" s="87"/>
      <c r="BG339" s="87"/>
      <c r="BH339" s="87"/>
      <c r="BI339" s="87"/>
      <c r="BJ339" s="87"/>
      <c r="BK339" s="87"/>
      <c r="BL339" s="87"/>
      <c r="BM339" s="87"/>
      <c r="BN339" s="87"/>
      <c r="BO339" s="87"/>
      <c r="BP339" s="87"/>
      <c r="BQ339" s="87"/>
      <c r="BR339" s="87"/>
    </row>
    <row r="340" spans="2:76" ht="15" customHeight="1"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  <c r="AS340" s="87"/>
      <c r="AT340" s="87"/>
      <c r="AU340" s="87"/>
      <c r="AV340" s="87"/>
      <c r="AW340" s="87"/>
      <c r="AX340" s="87"/>
      <c r="AY340" s="87"/>
      <c r="AZ340" s="87"/>
      <c r="BA340" s="87"/>
      <c r="BB340" s="87"/>
      <c r="BC340" s="87"/>
      <c r="BD340" s="87"/>
      <c r="BE340" s="87"/>
      <c r="BF340" s="87"/>
      <c r="BG340" s="87"/>
      <c r="BH340" s="87"/>
      <c r="BI340" s="87"/>
      <c r="BJ340" s="87"/>
      <c r="BK340" s="87"/>
      <c r="BL340" s="87"/>
      <c r="BM340" s="87"/>
      <c r="BN340" s="87"/>
      <c r="BO340" s="87"/>
      <c r="BP340" s="87"/>
      <c r="BQ340" s="87"/>
      <c r="BR340" s="87"/>
    </row>
    <row r="341" spans="2:76" ht="15" customHeight="1"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  <c r="AV341" s="87"/>
      <c r="AW341" s="87"/>
      <c r="AX341" s="87"/>
      <c r="AY341" s="87"/>
      <c r="AZ341" s="87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  <c r="BM341" s="87"/>
      <c r="BN341" s="87"/>
      <c r="BO341" s="87"/>
      <c r="BP341" s="87"/>
      <c r="BQ341" s="87"/>
      <c r="BR341" s="87"/>
    </row>
    <row r="342" spans="2:76"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  <c r="BM342" s="87"/>
      <c r="BN342" s="87"/>
      <c r="BO342" s="87"/>
      <c r="BP342" s="87"/>
      <c r="BQ342" s="87"/>
      <c r="BR342" s="87"/>
      <c r="BS342" s="5"/>
      <c r="BT342" s="5"/>
      <c r="BU342" s="5"/>
      <c r="BV342" s="5"/>
      <c r="BW342" s="5"/>
      <c r="BX342" s="5"/>
    </row>
    <row r="343" spans="2:76" ht="15" customHeight="1"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  <c r="AV343" s="87"/>
      <c r="AW343" s="87"/>
      <c r="AX343" s="87"/>
      <c r="AY343" s="87"/>
      <c r="AZ343" s="87"/>
      <c r="BA343" s="87"/>
      <c r="BB343" s="87"/>
      <c r="BC343" s="87"/>
      <c r="BD343" s="87"/>
      <c r="BE343" s="87"/>
      <c r="BF343" s="87"/>
      <c r="BG343" s="87"/>
      <c r="BH343" s="87"/>
      <c r="BI343" s="87"/>
      <c r="BJ343" s="87"/>
      <c r="BK343" s="87"/>
      <c r="BL343" s="87"/>
      <c r="BM343" s="87"/>
      <c r="BN343" s="87"/>
      <c r="BO343" s="87"/>
      <c r="BP343" s="87"/>
      <c r="BQ343" s="87"/>
      <c r="BR343" s="87"/>
    </row>
    <row r="344" spans="2:76" ht="15" customHeight="1"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  <c r="AV344" s="87"/>
      <c r="AW344" s="87"/>
      <c r="AX344" s="87"/>
      <c r="AY344" s="87"/>
      <c r="AZ344" s="87"/>
      <c r="BA344" s="87"/>
      <c r="BB344" s="87"/>
      <c r="BC344" s="87"/>
      <c r="BD344" s="87"/>
      <c r="BE344" s="87"/>
      <c r="BF344" s="87"/>
      <c r="BG344" s="87"/>
      <c r="BH344" s="87"/>
      <c r="BI344" s="87"/>
      <c r="BJ344" s="87"/>
      <c r="BK344" s="87"/>
      <c r="BL344" s="87"/>
      <c r="BM344" s="87"/>
      <c r="BN344" s="87"/>
      <c r="BO344" s="87"/>
      <c r="BP344" s="87"/>
      <c r="BQ344" s="87"/>
      <c r="BR344" s="87"/>
    </row>
    <row r="345" spans="2:76" ht="15" customHeight="1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  <c r="BE345" s="87"/>
      <c r="BF345" s="87"/>
      <c r="BG345" s="87"/>
      <c r="BH345" s="87"/>
      <c r="BI345" s="87"/>
      <c r="BJ345" s="87"/>
      <c r="BK345" s="87"/>
      <c r="BL345" s="87"/>
      <c r="BM345" s="87"/>
      <c r="BN345" s="87"/>
      <c r="BO345" s="87"/>
      <c r="BP345" s="87"/>
      <c r="BQ345" s="87"/>
      <c r="BR345" s="87"/>
    </row>
    <row r="346" spans="2:76" ht="15" customHeight="1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  <c r="AV346" s="87"/>
      <c r="AW346" s="87"/>
      <c r="AX346" s="87"/>
      <c r="AY346" s="87"/>
      <c r="AZ346" s="87"/>
      <c r="BA346" s="87"/>
      <c r="BB346" s="87"/>
      <c r="BC346" s="87"/>
      <c r="BD346" s="87"/>
      <c r="BE346" s="87"/>
      <c r="BF346" s="87"/>
      <c r="BG346" s="87"/>
      <c r="BH346" s="87"/>
      <c r="BI346" s="87"/>
      <c r="BJ346" s="87"/>
      <c r="BK346" s="87"/>
      <c r="BL346" s="87"/>
      <c r="BM346" s="87"/>
      <c r="BN346" s="87"/>
      <c r="BO346" s="87"/>
      <c r="BP346" s="87"/>
      <c r="BQ346" s="87"/>
      <c r="BR346" s="87"/>
    </row>
    <row r="347" spans="2:76" ht="15" customHeight="1"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  <c r="AV347" s="87"/>
      <c r="AW347" s="87"/>
      <c r="AX347" s="87"/>
      <c r="AY347" s="87"/>
      <c r="AZ347" s="87"/>
      <c r="BA347" s="87"/>
      <c r="BB347" s="87"/>
      <c r="BC347" s="87"/>
      <c r="BD347" s="87"/>
      <c r="BE347" s="87"/>
      <c r="BF347" s="87"/>
      <c r="BG347" s="87"/>
      <c r="BH347" s="87"/>
      <c r="BI347" s="87"/>
      <c r="BJ347" s="87"/>
      <c r="BK347" s="87"/>
      <c r="BL347" s="87"/>
      <c r="BM347" s="87"/>
      <c r="BN347" s="87"/>
      <c r="BO347" s="87"/>
      <c r="BP347" s="87"/>
      <c r="BQ347" s="87"/>
      <c r="BR347" s="87"/>
    </row>
    <row r="348" spans="2:76" ht="15" customHeight="1"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  <c r="AV348" s="87"/>
      <c r="AW348" s="87"/>
      <c r="AX348" s="87"/>
      <c r="AY348" s="87"/>
      <c r="AZ348" s="87"/>
      <c r="BA348" s="87"/>
      <c r="BB348" s="87"/>
      <c r="BC348" s="87"/>
      <c r="BD348" s="87"/>
      <c r="BE348" s="87"/>
      <c r="BF348" s="87"/>
      <c r="BG348" s="87"/>
      <c r="BH348" s="87"/>
      <c r="BI348" s="87"/>
      <c r="BJ348" s="87"/>
      <c r="BK348" s="87"/>
      <c r="BL348" s="87"/>
      <c r="BM348" s="87"/>
      <c r="BN348" s="87"/>
      <c r="BO348" s="87"/>
      <c r="BP348" s="87"/>
      <c r="BQ348" s="87"/>
      <c r="BR348" s="87"/>
    </row>
    <row r="349" spans="2:76" ht="15" customHeight="1"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  <c r="AV349" s="87"/>
      <c r="AW349" s="87"/>
      <c r="AX349" s="87"/>
      <c r="AY349" s="87"/>
      <c r="AZ349" s="87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  <c r="BM349" s="87"/>
      <c r="BN349" s="87"/>
      <c r="BO349" s="87"/>
      <c r="BP349" s="87"/>
      <c r="BQ349" s="87"/>
      <c r="BR349" s="87"/>
    </row>
    <row r="350" spans="2:76" ht="15" customHeight="1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  <c r="AV350" s="87"/>
      <c r="AW350" s="87"/>
      <c r="AX350" s="87"/>
      <c r="AY350" s="87"/>
      <c r="AZ350" s="87"/>
      <c r="BA350" s="87"/>
      <c r="BB350" s="87"/>
      <c r="BC350" s="87"/>
      <c r="BD350" s="87"/>
      <c r="BE350" s="87"/>
      <c r="BF350" s="87"/>
      <c r="BG350" s="87"/>
      <c r="BH350" s="87"/>
      <c r="BI350" s="87"/>
      <c r="BJ350" s="87"/>
      <c r="BK350" s="87"/>
      <c r="BL350" s="87"/>
      <c r="BM350" s="87"/>
      <c r="BN350" s="87"/>
      <c r="BO350" s="87"/>
      <c r="BP350" s="87"/>
      <c r="BQ350" s="87"/>
      <c r="BR350" s="87"/>
    </row>
    <row r="351" spans="2:76" ht="15" customHeight="1"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  <c r="BM351" s="87"/>
      <c r="BN351" s="87"/>
      <c r="BO351" s="87"/>
      <c r="BP351" s="87"/>
      <c r="BQ351" s="87"/>
      <c r="BR351" s="87"/>
    </row>
    <row r="352" spans="2:76" ht="15" customHeight="1"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  <c r="BM352" s="87"/>
      <c r="BN352" s="87"/>
      <c r="BO352" s="87"/>
      <c r="BP352" s="87"/>
      <c r="BQ352" s="87"/>
      <c r="BR352" s="87"/>
    </row>
    <row r="353" spans="2:76" ht="15" customHeight="1"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87"/>
      <c r="BD353" s="87"/>
      <c r="BE353" s="87"/>
      <c r="BF353" s="87"/>
      <c r="BG353" s="87"/>
      <c r="BH353" s="87"/>
      <c r="BI353" s="87"/>
      <c r="BJ353" s="87"/>
      <c r="BK353" s="87"/>
      <c r="BL353" s="87"/>
      <c r="BM353" s="87"/>
      <c r="BN353" s="87"/>
      <c r="BO353" s="87"/>
      <c r="BP353" s="87"/>
      <c r="BQ353" s="87"/>
      <c r="BR353" s="87"/>
    </row>
    <row r="354" spans="2:76"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  <c r="AV354" s="87"/>
      <c r="AW354" s="87"/>
      <c r="AX354" s="87"/>
      <c r="AY354" s="87"/>
      <c r="AZ354" s="87"/>
      <c r="BA354" s="87"/>
      <c r="BB354" s="87"/>
      <c r="BC354" s="87"/>
      <c r="BD354" s="87"/>
      <c r="BE354" s="87"/>
      <c r="BF354" s="87"/>
      <c r="BG354" s="87"/>
      <c r="BH354" s="87"/>
      <c r="BI354" s="87"/>
      <c r="BJ354" s="87"/>
      <c r="BK354" s="87"/>
      <c r="BL354" s="87"/>
      <c r="BM354" s="87"/>
      <c r="BN354" s="87"/>
      <c r="BO354" s="87"/>
      <c r="BP354" s="87"/>
      <c r="BQ354" s="87"/>
      <c r="BR354" s="87"/>
      <c r="BS354" s="5"/>
      <c r="BT354" s="5"/>
      <c r="BU354" s="5"/>
      <c r="BV354" s="5"/>
      <c r="BW354" s="5"/>
      <c r="BX354" s="5"/>
    </row>
    <row r="355" spans="2:76" ht="15" customHeight="1"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87"/>
      <c r="BD355" s="87"/>
      <c r="BE355" s="87"/>
      <c r="BF355" s="87"/>
      <c r="BG355" s="87"/>
      <c r="BH355" s="87"/>
      <c r="BI355" s="87"/>
      <c r="BJ355" s="87"/>
      <c r="BK355" s="87"/>
      <c r="BL355" s="87"/>
      <c r="BM355" s="87"/>
      <c r="BN355" s="87"/>
      <c r="BO355" s="87"/>
      <c r="BP355" s="87"/>
      <c r="BQ355" s="87"/>
      <c r="BR355" s="87"/>
    </row>
    <row r="356" spans="2:76" ht="15" customHeight="1"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  <c r="AV356" s="87"/>
      <c r="AW356" s="87"/>
      <c r="AX356" s="87"/>
      <c r="AY356" s="87"/>
      <c r="AZ356" s="87"/>
      <c r="BA356" s="87"/>
      <c r="BB356" s="87"/>
      <c r="BC356" s="87"/>
      <c r="BD356" s="87"/>
      <c r="BE356" s="87"/>
      <c r="BF356" s="87"/>
      <c r="BG356" s="87"/>
      <c r="BH356" s="87"/>
      <c r="BI356" s="87"/>
      <c r="BJ356" s="87"/>
      <c r="BK356" s="87"/>
      <c r="BL356" s="87"/>
      <c r="BM356" s="87"/>
      <c r="BN356" s="87"/>
      <c r="BO356" s="87"/>
      <c r="BP356" s="87"/>
      <c r="BQ356" s="87"/>
      <c r="BR356" s="87"/>
    </row>
    <row r="357" spans="2:76" ht="15" customHeight="1"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  <c r="BM357" s="87"/>
      <c r="BN357" s="87"/>
      <c r="BO357" s="87"/>
      <c r="BP357" s="87"/>
      <c r="BQ357" s="87"/>
      <c r="BR357" s="87"/>
    </row>
    <row r="358" spans="2:76" ht="15" customHeight="1"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</row>
    <row r="359" spans="2:76" ht="15" customHeight="1"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  <c r="BM359" s="87"/>
      <c r="BN359" s="87"/>
      <c r="BO359" s="87"/>
      <c r="BP359" s="87"/>
      <c r="BQ359" s="87"/>
      <c r="BR359" s="87"/>
    </row>
    <row r="360" spans="2:76" ht="15" customHeight="1"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  <c r="BM360" s="87"/>
      <c r="BN360" s="87"/>
      <c r="BO360" s="87"/>
      <c r="BP360" s="87"/>
      <c r="BQ360" s="87"/>
      <c r="BR360" s="87"/>
    </row>
    <row r="361" spans="2:76" ht="15" customHeight="1"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87"/>
      <c r="BP361" s="87"/>
      <c r="BQ361" s="87"/>
      <c r="BR361" s="87"/>
    </row>
    <row r="362" spans="2:76" ht="15" customHeight="1"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87"/>
      <c r="BP362" s="87"/>
      <c r="BQ362" s="87"/>
      <c r="BR362" s="87"/>
    </row>
    <row r="363" spans="2:76"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87"/>
      <c r="BP363" s="87"/>
      <c r="BQ363" s="87"/>
      <c r="BR363" s="87"/>
      <c r="BS363" s="5"/>
      <c r="BT363" s="5"/>
      <c r="BU363" s="5"/>
      <c r="BV363" s="5"/>
      <c r="BW363" s="5"/>
      <c r="BX363" s="5"/>
    </row>
    <row r="364" spans="2:76" ht="15" customHeight="1"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  <c r="BM364" s="87"/>
      <c r="BN364" s="87"/>
      <c r="BO364" s="87"/>
      <c r="BP364" s="87"/>
      <c r="BQ364" s="87"/>
      <c r="BR364" s="87"/>
    </row>
    <row r="365" spans="2:76" ht="15" customHeight="1"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87"/>
      <c r="BO365" s="87"/>
      <c r="BP365" s="87"/>
      <c r="BQ365" s="87"/>
      <c r="BR365" s="87"/>
    </row>
    <row r="366" spans="2:76" ht="15" customHeight="1"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  <c r="BM366" s="87"/>
      <c r="BN366" s="87"/>
      <c r="BO366" s="87"/>
      <c r="BP366" s="87"/>
      <c r="BQ366" s="87"/>
      <c r="BR366" s="87"/>
    </row>
    <row r="367" spans="2:76" ht="15" customHeight="1"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  <c r="BM367" s="87"/>
      <c r="BN367" s="87"/>
      <c r="BO367" s="87"/>
      <c r="BP367" s="87"/>
      <c r="BQ367" s="87"/>
      <c r="BR367" s="87"/>
    </row>
    <row r="368" spans="2:76" ht="15" customHeight="1"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7"/>
      <c r="BD368" s="87"/>
      <c r="BE368" s="87"/>
      <c r="BF368" s="87"/>
      <c r="BG368" s="87"/>
      <c r="BH368" s="87"/>
      <c r="BI368" s="87"/>
      <c r="BJ368" s="87"/>
      <c r="BK368" s="87"/>
      <c r="BL368" s="87"/>
      <c r="BM368" s="87"/>
      <c r="BN368" s="87"/>
      <c r="BO368" s="87"/>
      <c r="BP368" s="87"/>
      <c r="BQ368" s="87"/>
      <c r="BR368" s="87"/>
    </row>
    <row r="369" spans="2:76" ht="15" customHeight="1"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87"/>
      <c r="BD369" s="87"/>
      <c r="BE369" s="87"/>
      <c r="BF369" s="87"/>
      <c r="BG369" s="87"/>
      <c r="BH369" s="87"/>
      <c r="BI369" s="87"/>
      <c r="BJ369" s="87"/>
      <c r="BK369" s="87"/>
      <c r="BL369" s="87"/>
      <c r="BM369" s="87"/>
      <c r="BN369" s="87"/>
      <c r="BO369" s="87"/>
      <c r="BP369" s="87"/>
      <c r="BQ369" s="87"/>
      <c r="BR369" s="87"/>
    </row>
    <row r="370" spans="2:76"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  <c r="BM370" s="87"/>
      <c r="BN370" s="87"/>
      <c r="BO370" s="87"/>
      <c r="BP370" s="87"/>
      <c r="BQ370" s="87"/>
      <c r="BR370" s="87"/>
      <c r="BS370" s="5"/>
      <c r="BT370" s="5"/>
      <c r="BU370" s="5"/>
      <c r="BV370" s="5"/>
      <c r="BW370" s="5"/>
      <c r="BX370" s="5"/>
    </row>
    <row r="371" spans="2:76" ht="15" customHeight="1"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87"/>
      <c r="BD371" s="87"/>
      <c r="BE371" s="87"/>
      <c r="BF371" s="87"/>
      <c r="BG371" s="87"/>
      <c r="BH371" s="87"/>
      <c r="BI371" s="87"/>
      <c r="BJ371" s="87"/>
      <c r="BK371" s="87"/>
      <c r="BL371" s="87"/>
      <c r="BM371" s="87"/>
      <c r="BN371" s="87"/>
      <c r="BO371" s="87"/>
      <c r="BP371" s="87"/>
      <c r="BQ371" s="87"/>
      <c r="BR371" s="87"/>
    </row>
    <row r="372" spans="2:76" ht="15" customHeight="1"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87"/>
      <c r="BD372" s="87"/>
      <c r="BE372" s="87"/>
      <c r="BF372" s="87"/>
      <c r="BG372" s="87"/>
      <c r="BH372" s="87"/>
      <c r="BI372" s="87"/>
      <c r="BJ372" s="87"/>
      <c r="BK372" s="87"/>
      <c r="BL372" s="87"/>
      <c r="BM372" s="87"/>
      <c r="BN372" s="87"/>
      <c r="BO372" s="87"/>
      <c r="BP372" s="87"/>
      <c r="BQ372" s="87"/>
      <c r="BR372" s="87"/>
    </row>
    <row r="373" spans="2:76" ht="15" customHeight="1"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  <c r="AV373" s="87"/>
      <c r="AW373" s="87"/>
      <c r="AX373" s="87"/>
      <c r="AY373" s="87"/>
      <c r="AZ373" s="87"/>
      <c r="BA373" s="87"/>
      <c r="BB373" s="87"/>
      <c r="BC373" s="87"/>
      <c r="BD373" s="87"/>
      <c r="BE373" s="87"/>
      <c r="BF373" s="87"/>
      <c r="BG373" s="87"/>
      <c r="BH373" s="87"/>
      <c r="BI373" s="87"/>
      <c r="BJ373" s="87"/>
      <c r="BK373" s="87"/>
      <c r="BL373" s="87"/>
      <c r="BM373" s="87"/>
      <c r="BN373" s="87"/>
      <c r="BO373" s="87"/>
      <c r="BP373" s="87"/>
      <c r="BQ373" s="87"/>
      <c r="BR373" s="87"/>
    </row>
    <row r="374" spans="2:76" ht="15" customHeight="1"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87"/>
      <c r="BD374" s="87"/>
      <c r="BE374" s="87"/>
      <c r="BF374" s="87"/>
      <c r="BG374" s="87"/>
      <c r="BH374" s="87"/>
      <c r="BI374" s="87"/>
      <c r="BJ374" s="87"/>
      <c r="BK374" s="87"/>
      <c r="BL374" s="87"/>
      <c r="BM374" s="87"/>
      <c r="BN374" s="87"/>
      <c r="BO374" s="87"/>
      <c r="BP374" s="87"/>
      <c r="BQ374" s="87"/>
      <c r="BR374" s="87"/>
    </row>
    <row r="375" spans="2:76" ht="15" customHeight="1"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  <c r="AV375" s="87"/>
      <c r="AW375" s="87"/>
      <c r="AX375" s="87"/>
      <c r="AY375" s="87"/>
      <c r="AZ375" s="87"/>
      <c r="BA375" s="87"/>
      <c r="BB375" s="87"/>
      <c r="BC375" s="87"/>
      <c r="BD375" s="87"/>
      <c r="BE375" s="87"/>
      <c r="BF375" s="87"/>
      <c r="BG375" s="87"/>
      <c r="BH375" s="87"/>
      <c r="BI375" s="87"/>
      <c r="BJ375" s="87"/>
      <c r="BK375" s="87"/>
      <c r="BL375" s="87"/>
      <c r="BM375" s="87"/>
      <c r="BN375" s="87"/>
      <c r="BO375" s="87"/>
      <c r="BP375" s="87"/>
      <c r="BQ375" s="87"/>
      <c r="BR375" s="87"/>
    </row>
    <row r="376" spans="2:76" ht="15" customHeight="1"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  <c r="AV376" s="87"/>
      <c r="AW376" s="87"/>
      <c r="AX376" s="87"/>
      <c r="AY376" s="87"/>
      <c r="AZ376" s="87"/>
      <c r="BA376" s="87"/>
      <c r="BB376" s="87"/>
      <c r="BC376" s="87"/>
      <c r="BD376" s="87"/>
      <c r="BE376" s="87"/>
      <c r="BF376" s="87"/>
      <c r="BG376" s="87"/>
      <c r="BH376" s="87"/>
      <c r="BI376" s="87"/>
      <c r="BJ376" s="87"/>
      <c r="BK376" s="87"/>
      <c r="BL376" s="87"/>
      <c r="BM376" s="87"/>
      <c r="BN376" s="87"/>
      <c r="BO376" s="87"/>
      <c r="BP376" s="87"/>
      <c r="BQ376" s="87"/>
      <c r="BR376" s="87"/>
    </row>
    <row r="377" spans="2:76" ht="15" customHeight="1"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  <c r="AV377" s="87"/>
      <c r="AW377" s="87"/>
      <c r="AX377" s="87"/>
      <c r="AY377" s="87"/>
      <c r="AZ377" s="87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  <c r="BM377" s="87"/>
      <c r="BN377" s="87"/>
      <c r="BO377" s="87"/>
      <c r="BP377" s="87"/>
      <c r="BQ377" s="87"/>
      <c r="BR377" s="87"/>
    </row>
    <row r="378" spans="2:76" ht="15" customHeight="1"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  <c r="AV378" s="87"/>
      <c r="AW378" s="87"/>
      <c r="AX378" s="87"/>
      <c r="AY378" s="87"/>
      <c r="AZ378" s="87"/>
      <c r="BA378" s="87"/>
      <c r="BB378" s="87"/>
      <c r="BC378" s="87"/>
      <c r="BD378" s="87"/>
      <c r="BE378" s="87"/>
      <c r="BF378" s="87"/>
      <c r="BG378" s="87"/>
      <c r="BH378" s="87"/>
      <c r="BI378" s="87"/>
      <c r="BJ378" s="87"/>
      <c r="BK378" s="87"/>
      <c r="BL378" s="87"/>
      <c r="BM378" s="87"/>
      <c r="BN378" s="87"/>
      <c r="BO378" s="87"/>
      <c r="BP378" s="87"/>
      <c r="BQ378" s="87"/>
      <c r="BR378" s="87"/>
    </row>
    <row r="379" spans="2:76" ht="15" customHeight="1"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  <c r="AV379" s="87"/>
      <c r="AW379" s="87"/>
      <c r="AX379" s="87"/>
      <c r="AY379" s="87"/>
      <c r="AZ379" s="87"/>
      <c r="BA379" s="87"/>
      <c r="BB379" s="87"/>
      <c r="BC379" s="87"/>
      <c r="BD379" s="87"/>
      <c r="BE379" s="87"/>
      <c r="BF379" s="87"/>
      <c r="BG379" s="87"/>
      <c r="BH379" s="87"/>
      <c r="BI379" s="87"/>
      <c r="BJ379" s="87"/>
      <c r="BK379" s="87"/>
      <c r="BL379" s="87"/>
      <c r="BM379" s="87"/>
      <c r="BN379" s="87"/>
      <c r="BO379" s="87"/>
      <c r="BP379" s="87"/>
      <c r="BQ379" s="87"/>
      <c r="BR379" s="87"/>
    </row>
    <row r="380" spans="2:76" ht="15" customHeight="1"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  <c r="AV380" s="87"/>
      <c r="AW380" s="87"/>
      <c r="AX380" s="87"/>
      <c r="AY380" s="87"/>
      <c r="AZ380" s="87"/>
      <c r="BA380" s="87"/>
      <c r="BB380" s="87"/>
      <c r="BC380" s="87"/>
      <c r="BD380" s="87"/>
      <c r="BE380" s="87"/>
      <c r="BF380" s="87"/>
      <c r="BG380" s="87"/>
      <c r="BH380" s="87"/>
      <c r="BI380" s="87"/>
      <c r="BJ380" s="87"/>
      <c r="BK380" s="87"/>
      <c r="BL380" s="87"/>
      <c r="BM380" s="87"/>
      <c r="BN380" s="87"/>
      <c r="BO380" s="87"/>
      <c r="BP380" s="87"/>
      <c r="BQ380" s="87"/>
      <c r="BR380" s="87"/>
    </row>
    <row r="381" spans="2:76" ht="15" customHeight="1"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  <c r="AV381" s="87"/>
      <c r="AW381" s="87"/>
      <c r="AX381" s="87"/>
      <c r="AY381" s="87"/>
      <c r="AZ381" s="87"/>
      <c r="BA381" s="87"/>
      <c r="BB381" s="87"/>
      <c r="BC381" s="87"/>
      <c r="BD381" s="87"/>
      <c r="BE381" s="87"/>
      <c r="BF381" s="87"/>
      <c r="BG381" s="87"/>
      <c r="BH381" s="87"/>
      <c r="BI381" s="87"/>
      <c r="BJ381" s="87"/>
      <c r="BK381" s="87"/>
      <c r="BL381" s="87"/>
      <c r="BM381" s="87"/>
      <c r="BN381" s="87"/>
      <c r="BO381" s="87"/>
      <c r="BP381" s="87"/>
      <c r="BQ381" s="87"/>
      <c r="BR381" s="87"/>
    </row>
    <row r="382" spans="2:76" ht="15" customHeight="1"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  <c r="AV382" s="87"/>
      <c r="AW382" s="87"/>
      <c r="AX382" s="87"/>
      <c r="AY382" s="87"/>
      <c r="AZ382" s="87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  <c r="BM382" s="87"/>
      <c r="BN382" s="87"/>
      <c r="BO382" s="87"/>
      <c r="BP382" s="87"/>
      <c r="BQ382" s="87"/>
      <c r="BR382" s="87"/>
    </row>
    <row r="383" spans="2:76" ht="15" customHeight="1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  <c r="AV383" s="87"/>
      <c r="AW383" s="87"/>
      <c r="AX383" s="87"/>
      <c r="AY383" s="87"/>
      <c r="AZ383" s="87"/>
      <c r="BA383" s="87"/>
      <c r="BB383" s="87"/>
      <c r="BC383" s="87"/>
      <c r="BD383" s="87"/>
      <c r="BE383" s="87"/>
      <c r="BF383" s="87"/>
      <c r="BG383" s="87"/>
      <c r="BH383" s="87"/>
      <c r="BI383" s="87"/>
      <c r="BJ383" s="87"/>
      <c r="BK383" s="87"/>
      <c r="BL383" s="87"/>
      <c r="BM383" s="87"/>
      <c r="BN383" s="87"/>
      <c r="BO383" s="87"/>
      <c r="BP383" s="87"/>
      <c r="BQ383" s="87"/>
      <c r="BR383" s="87"/>
    </row>
    <row r="384" spans="2:76" ht="15" customHeight="1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  <c r="AV384" s="87"/>
      <c r="AW384" s="87"/>
      <c r="AX384" s="87"/>
      <c r="AY384" s="87"/>
      <c r="AZ384" s="87"/>
      <c r="BA384" s="87"/>
      <c r="BB384" s="87"/>
      <c r="BC384" s="87"/>
      <c r="BD384" s="87"/>
      <c r="BE384" s="87"/>
      <c r="BF384" s="87"/>
      <c r="BG384" s="87"/>
      <c r="BH384" s="87"/>
      <c r="BI384" s="87"/>
      <c r="BJ384" s="87"/>
      <c r="BK384" s="87"/>
      <c r="BL384" s="87"/>
      <c r="BM384" s="87"/>
      <c r="BN384" s="87"/>
      <c r="BO384" s="87"/>
      <c r="BP384" s="87"/>
      <c r="BQ384" s="87"/>
      <c r="BR384" s="87"/>
    </row>
    <row r="385" spans="2:76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  <c r="AV385" s="87"/>
      <c r="AW385" s="87"/>
      <c r="AX385" s="87"/>
      <c r="AY385" s="87"/>
      <c r="AZ385" s="87"/>
      <c r="BA385" s="87"/>
      <c r="BB385" s="87"/>
      <c r="BC385" s="87"/>
      <c r="BD385" s="87"/>
      <c r="BE385" s="87"/>
      <c r="BF385" s="87"/>
      <c r="BG385" s="87"/>
      <c r="BH385" s="87"/>
      <c r="BI385" s="87"/>
      <c r="BJ385" s="87"/>
      <c r="BK385" s="87"/>
      <c r="BL385" s="87"/>
      <c r="BM385" s="87"/>
      <c r="BN385" s="87"/>
      <c r="BO385" s="87"/>
      <c r="BP385" s="87"/>
      <c r="BQ385" s="87"/>
      <c r="BR385" s="87"/>
    </row>
    <row r="386" spans="2:76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  <c r="AV386" s="87"/>
      <c r="AW386" s="87"/>
      <c r="AX386" s="87"/>
      <c r="AY386" s="87"/>
      <c r="AZ386" s="87"/>
      <c r="BA386" s="87"/>
      <c r="BB386" s="87"/>
      <c r="BC386" s="87"/>
      <c r="BD386" s="87"/>
      <c r="BE386" s="87"/>
      <c r="BF386" s="87"/>
      <c r="BG386" s="87"/>
      <c r="BH386" s="87"/>
      <c r="BI386" s="87"/>
      <c r="BJ386" s="87"/>
      <c r="BK386" s="87"/>
      <c r="BL386" s="87"/>
      <c r="BM386" s="87"/>
      <c r="BN386" s="87"/>
      <c r="BO386" s="87"/>
      <c r="BP386" s="87"/>
      <c r="BQ386" s="87"/>
      <c r="BR386" s="87"/>
      <c r="BS386" s="5"/>
      <c r="BT386" s="5"/>
      <c r="BU386" s="5"/>
      <c r="BV386" s="5"/>
      <c r="BW386" s="5"/>
      <c r="BX386" s="5"/>
    </row>
    <row r="387" spans="2:76" ht="15" customHeight="1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  <c r="AV387" s="87"/>
      <c r="AW387" s="87"/>
      <c r="AX387" s="87"/>
      <c r="AY387" s="87"/>
      <c r="AZ387" s="87"/>
      <c r="BA387" s="87"/>
      <c r="BB387" s="87"/>
      <c r="BC387" s="87"/>
      <c r="BD387" s="87"/>
      <c r="BE387" s="87"/>
      <c r="BF387" s="87"/>
      <c r="BG387" s="87"/>
      <c r="BH387" s="87"/>
      <c r="BI387" s="87"/>
      <c r="BJ387" s="87"/>
      <c r="BK387" s="87"/>
      <c r="BL387" s="87"/>
      <c r="BM387" s="87"/>
      <c r="BN387" s="87"/>
      <c r="BO387" s="87"/>
      <c r="BP387" s="87"/>
      <c r="BQ387" s="87"/>
      <c r="BR387" s="87"/>
    </row>
    <row r="388" spans="2:76" ht="15" customHeight="1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  <c r="AV388" s="87"/>
      <c r="AW388" s="87"/>
      <c r="AX388" s="87"/>
      <c r="AY388" s="87"/>
      <c r="AZ388" s="87"/>
      <c r="BA388" s="87"/>
      <c r="BB388" s="87"/>
      <c r="BC388" s="87"/>
      <c r="BD388" s="87"/>
      <c r="BE388" s="87"/>
      <c r="BF388" s="87"/>
      <c r="BG388" s="87"/>
      <c r="BH388" s="87"/>
      <c r="BI388" s="87"/>
      <c r="BJ388" s="87"/>
      <c r="BK388" s="87"/>
      <c r="BL388" s="87"/>
      <c r="BM388" s="87"/>
      <c r="BN388" s="87"/>
      <c r="BO388" s="87"/>
      <c r="BP388" s="87"/>
      <c r="BQ388" s="87"/>
      <c r="BR388" s="87"/>
    </row>
    <row r="389" spans="2:76" ht="15" customHeight="1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  <c r="AV389" s="87"/>
      <c r="AW389" s="87"/>
      <c r="AX389" s="87"/>
      <c r="AY389" s="87"/>
      <c r="AZ389" s="87"/>
      <c r="BA389" s="87"/>
      <c r="BB389" s="87"/>
      <c r="BC389" s="87"/>
      <c r="BD389" s="87"/>
      <c r="BE389" s="87"/>
      <c r="BF389" s="87"/>
      <c r="BG389" s="87"/>
      <c r="BH389" s="87"/>
      <c r="BI389" s="87"/>
      <c r="BJ389" s="87"/>
      <c r="BK389" s="87"/>
      <c r="BL389" s="87"/>
      <c r="BM389" s="87"/>
      <c r="BN389" s="87"/>
      <c r="BO389" s="87"/>
      <c r="BP389" s="87"/>
      <c r="BQ389" s="87"/>
      <c r="BR389" s="87"/>
    </row>
    <row r="390" spans="2:76" ht="15" customHeight="1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  <c r="AV390" s="87"/>
      <c r="AW390" s="87"/>
      <c r="AX390" s="87"/>
      <c r="AY390" s="87"/>
      <c r="AZ390" s="87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  <c r="BM390" s="87"/>
      <c r="BN390" s="87"/>
      <c r="BO390" s="87"/>
      <c r="BP390" s="87"/>
      <c r="BQ390" s="87"/>
      <c r="BR390" s="87"/>
    </row>
    <row r="391" spans="2:76" ht="15" customHeight="1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  <c r="AV391" s="87"/>
      <c r="AW391" s="87"/>
      <c r="AX391" s="87"/>
      <c r="AY391" s="87"/>
      <c r="AZ391" s="87"/>
      <c r="BA391" s="87"/>
      <c r="BB391" s="87"/>
      <c r="BC391" s="87"/>
      <c r="BD391" s="87"/>
      <c r="BE391" s="87"/>
      <c r="BF391" s="87"/>
      <c r="BG391" s="87"/>
      <c r="BH391" s="87"/>
      <c r="BI391" s="87"/>
      <c r="BJ391" s="87"/>
      <c r="BK391" s="87"/>
      <c r="BL391" s="87"/>
      <c r="BM391" s="87"/>
      <c r="BN391" s="87"/>
      <c r="BO391" s="87"/>
      <c r="BP391" s="87"/>
      <c r="BQ391" s="87"/>
      <c r="BR391" s="87"/>
    </row>
    <row r="392" spans="2:76" ht="15" customHeight="1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  <c r="AV392" s="87"/>
      <c r="AW392" s="87"/>
      <c r="AX392" s="87"/>
      <c r="AY392" s="87"/>
      <c r="AZ392" s="87"/>
      <c r="BA392" s="87"/>
      <c r="BB392" s="87"/>
      <c r="BC392" s="87"/>
      <c r="BD392" s="87"/>
      <c r="BE392" s="87"/>
      <c r="BF392" s="87"/>
      <c r="BG392" s="87"/>
      <c r="BH392" s="87"/>
      <c r="BI392" s="87"/>
      <c r="BJ392" s="87"/>
      <c r="BK392" s="87"/>
      <c r="BL392" s="87"/>
      <c r="BM392" s="87"/>
      <c r="BN392" s="87"/>
      <c r="BO392" s="87"/>
      <c r="BP392" s="87"/>
      <c r="BQ392" s="87"/>
      <c r="BR392" s="87"/>
    </row>
    <row r="393" spans="2:76" ht="15" customHeight="1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  <c r="AV393" s="87"/>
      <c r="AW393" s="87"/>
      <c r="AX393" s="87"/>
      <c r="AY393" s="87"/>
      <c r="AZ393" s="87"/>
      <c r="BA393" s="87"/>
      <c r="BB393" s="87"/>
      <c r="BC393" s="87"/>
      <c r="BD393" s="87"/>
      <c r="BE393" s="87"/>
      <c r="BF393" s="87"/>
      <c r="BG393" s="87"/>
      <c r="BH393" s="87"/>
      <c r="BI393" s="87"/>
      <c r="BJ393" s="87"/>
      <c r="BK393" s="87"/>
      <c r="BL393" s="87"/>
      <c r="BM393" s="87"/>
      <c r="BN393" s="87"/>
      <c r="BO393" s="87"/>
      <c r="BP393" s="87"/>
      <c r="BQ393" s="87"/>
      <c r="BR393" s="87"/>
    </row>
    <row r="394" spans="2:76" ht="15" customHeight="1"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  <c r="AV394" s="87"/>
      <c r="AW394" s="87"/>
      <c r="AX394" s="87"/>
      <c r="AY394" s="87"/>
      <c r="AZ394" s="87"/>
      <c r="BA394" s="87"/>
      <c r="BB394" s="87"/>
      <c r="BC394" s="87"/>
      <c r="BD394" s="87"/>
      <c r="BE394" s="87"/>
      <c r="BF394" s="87"/>
      <c r="BG394" s="87"/>
      <c r="BH394" s="87"/>
      <c r="BI394" s="87"/>
      <c r="BJ394" s="87"/>
      <c r="BK394" s="87"/>
      <c r="BL394" s="87"/>
      <c r="BM394" s="87"/>
      <c r="BN394" s="87"/>
      <c r="BO394" s="87"/>
      <c r="BP394" s="87"/>
      <c r="BQ394" s="87"/>
      <c r="BR394" s="87"/>
    </row>
    <row r="395" spans="2:76" ht="15" customHeight="1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  <c r="AV395" s="87"/>
      <c r="AW395" s="87"/>
      <c r="AX395" s="87"/>
      <c r="AY395" s="87"/>
      <c r="AZ395" s="87"/>
      <c r="BA395" s="87"/>
      <c r="BB395" s="87"/>
      <c r="BC395" s="87"/>
      <c r="BD395" s="87"/>
      <c r="BE395" s="87"/>
      <c r="BF395" s="87"/>
      <c r="BG395" s="87"/>
      <c r="BH395" s="87"/>
      <c r="BI395" s="87"/>
      <c r="BJ395" s="87"/>
      <c r="BK395" s="87"/>
      <c r="BL395" s="87"/>
      <c r="BM395" s="87"/>
      <c r="BN395" s="87"/>
      <c r="BO395" s="87"/>
      <c r="BP395" s="87"/>
      <c r="BQ395" s="87"/>
      <c r="BR395" s="87"/>
    </row>
    <row r="396" spans="2:76" ht="15" customHeight="1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  <c r="AV396" s="87"/>
      <c r="AW396" s="87"/>
      <c r="AX396" s="87"/>
      <c r="AY396" s="87"/>
      <c r="AZ396" s="87"/>
      <c r="BA396" s="87"/>
      <c r="BB396" s="87"/>
      <c r="BC396" s="87"/>
      <c r="BD396" s="87"/>
      <c r="BE396" s="87"/>
      <c r="BF396" s="87"/>
      <c r="BG396" s="87"/>
      <c r="BH396" s="87"/>
      <c r="BI396" s="87"/>
      <c r="BJ396" s="87"/>
      <c r="BK396" s="87"/>
      <c r="BL396" s="87"/>
      <c r="BM396" s="87"/>
      <c r="BN396" s="87"/>
      <c r="BO396" s="87"/>
      <c r="BP396" s="87"/>
      <c r="BQ396" s="87"/>
      <c r="BR396" s="87"/>
    </row>
    <row r="397" spans="2:76" ht="15" customHeight="1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  <c r="AV397" s="87"/>
      <c r="AW397" s="87"/>
      <c r="AX397" s="87"/>
      <c r="AY397" s="87"/>
      <c r="AZ397" s="87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  <c r="BM397" s="87"/>
      <c r="BN397" s="87"/>
      <c r="BO397" s="87"/>
      <c r="BP397" s="87"/>
      <c r="BQ397" s="87"/>
      <c r="BR397" s="87"/>
    </row>
    <row r="398" spans="2:76" ht="15" customHeight="1"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  <c r="AS398" s="87"/>
      <c r="AT398" s="87"/>
      <c r="AU398" s="87"/>
      <c r="AV398" s="87"/>
      <c r="AW398" s="87"/>
      <c r="AX398" s="87"/>
      <c r="AY398" s="87"/>
      <c r="AZ398" s="87"/>
      <c r="BA398" s="87"/>
      <c r="BB398" s="87"/>
      <c r="BC398" s="87"/>
      <c r="BD398" s="87"/>
      <c r="BE398" s="87"/>
      <c r="BF398" s="87"/>
      <c r="BG398" s="87"/>
      <c r="BH398" s="87"/>
      <c r="BI398" s="87"/>
      <c r="BJ398" s="87"/>
      <c r="BK398" s="87"/>
      <c r="BL398" s="87"/>
      <c r="BM398" s="87"/>
      <c r="BN398" s="87"/>
      <c r="BO398" s="87"/>
      <c r="BP398" s="87"/>
      <c r="BQ398" s="87"/>
      <c r="BR398" s="87"/>
    </row>
    <row r="399" spans="2:76" ht="15" customHeight="1"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  <c r="AS399" s="87"/>
      <c r="AT399" s="87"/>
      <c r="AU399" s="87"/>
      <c r="AV399" s="87"/>
      <c r="AW399" s="87"/>
      <c r="AX399" s="87"/>
      <c r="AY399" s="87"/>
      <c r="AZ399" s="87"/>
      <c r="BA399" s="87"/>
      <c r="BB399" s="87"/>
      <c r="BC399" s="87"/>
      <c r="BD399" s="87"/>
      <c r="BE399" s="87"/>
      <c r="BF399" s="87"/>
      <c r="BG399" s="87"/>
      <c r="BH399" s="87"/>
      <c r="BI399" s="87"/>
      <c r="BJ399" s="87"/>
      <c r="BK399" s="87"/>
      <c r="BL399" s="87"/>
      <c r="BM399" s="87"/>
      <c r="BN399" s="87"/>
      <c r="BO399" s="87"/>
      <c r="BP399" s="87"/>
      <c r="BQ399" s="87"/>
      <c r="BR399" s="87"/>
    </row>
    <row r="400" spans="2:76" ht="15" customHeight="1"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  <c r="AS400" s="87"/>
      <c r="AT400" s="87"/>
      <c r="AU400" s="87"/>
      <c r="AV400" s="87"/>
      <c r="AW400" s="87"/>
      <c r="AX400" s="87"/>
      <c r="AY400" s="87"/>
      <c r="AZ400" s="87"/>
      <c r="BA400" s="87"/>
      <c r="BB400" s="87"/>
      <c r="BC400" s="87"/>
      <c r="BD400" s="87"/>
      <c r="BE400" s="87"/>
      <c r="BF400" s="87"/>
      <c r="BG400" s="87"/>
      <c r="BH400" s="87"/>
      <c r="BI400" s="87"/>
      <c r="BJ400" s="87"/>
      <c r="BK400" s="87"/>
      <c r="BL400" s="87"/>
      <c r="BM400" s="87"/>
      <c r="BN400" s="87"/>
      <c r="BO400" s="87"/>
      <c r="BP400" s="87"/>
      <c r="BQ400" s="87"/>
      <c r="BR400" s="87"/>
    </row>
    <row r="401" spans="2:76" ht="15" customHeight="1"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  <c r="AS401" s="87"/>
      <c r="AT401" s="87"/>
      <c r="AU401" s="87"/>
      <c r="AV401" s="87"/>
      <c r="AW401" s="87"/>
      <c r="AX401" s="87"/>
      <c r="AY401" s="87"/>
      <c r="AZ401" s="87"/>
      <c r="BA401" s="87"/>
      <c r="BB401" s="87"/>
      <c r="BC401" s="87"/>
      <c r="BD401" s="87"/>
      <c r="BE401" s="87"/>
      <c r="BF401" s="87"/>
      <c r="BG401" s="87"/>
      <c r="BH401" s="87"/>
      <c r="BI401" s="87"/>
      <c r="BJ401" s="87"/>
      <c r="BK401" s="87"/>
      <c r="BL401" s="87"/>
      <c r="BM401" s="87"/>
      <c r="BN401" s="87"/>
      <c r="BO401" s="87"/>
      <c r="BP401" s="87"/>
      <c r="BQ401" s="87"/>
      <c r="BR401" s="87"/>
    </row>
    <row r="402" spans="2:76"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  <c r="AS402" s="87"/>
      <c r="AT402" s="87"/>
      <c r="AU402" s="87"/>
      <c r="AV402" s="87"/>
      <c r="AW402" s="87"/>
      <c r="AX402" s="87"/>
      <c r="AY402" s="87"/>
      <c r="AZ402" s="87"/>
      <c r="BA402" s="87"/>
      <c r="BB402" s="87"/>
      <c r="BC402" s="87"/>
      <c r="BD402" s="87"/>
      <c r="BE402" s="87"/>
      <c r="BF402" s="87"/>
      <c r="BG402" s="87"/>
      <c r="BH402" s="87"/>
      <c r="BI402" s="87"/>
      <c r="BJ402" s="87"/>
      <c r="BK402" s="87"/>
      <c r="BL402" s="87"/>
      <c r="BM402" s="87"/>
      <c r="BN402" s="87"/>
      <c r="BO402" s="87"/>
      <c r="BP402" s="87"/>
      <c r="BQ402" s="87"/>
      <c r="BR402" s="87"/>
      <c r="BS402" s="5"/>
      <c r="BT402" s="5"/>
      <c r="BU402" s="5"/>
      <c r="BV402" s="5"/>
      <c r="BW402" s="5"/>
      <c r="BX402" s="5"/>
    </row>
    <row r="403" spans="2:76"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  <c r="AS403" s="87"/>
      <c r="AT403" s="87"/>
      <c r="AU403" s="87"/>
      <c r="AV403" s="87"/>
      <c r="AW403" s="87"/>
      <c r="AX403" s="87"/>
      <c r="AY403" s="87"/>
      <c r="AZ403" s="87"/>
      <c r="BA403" s="87"/>
      <c r="BB403" s="87"/>
      <c r="BC403" s="87"/>
      <c r="BD403" s="87"/>
      <c r="BE403" s="87"/>
      <c r="BF403" s="87"/>
      <c r="BG403" s="87"/>
      <c r="BH403" s="87"/>
      <c r="BI403" s="87"/>
      <c r="BJ403" s="87"/>
      <c r="BK403" s="87"/>
      <c r="BL403" s="87"/>
      <c r="BM403" s="87"/>
      <c r="BN403" s="87"/>
      <c r="BO403" s="87"/>
      <c r="BP403" s="87"/>
      <c r="BQ403" s="87"/>
      <c r="BR403" s="87"/>
      <c r="BS403" s="5"/>
      <c r="BT403" s="5"/>
      <c r="BU403" s="5"/>
      <c r="BV403" s="5"/>
      <c r="BW403" s="5"/>
      <c r="BX403" s="5"/>
    </row>
    <row r="404" spans="2:76"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  <c r="AV404" s="87"/>
      <c r="AW404" s="87"/>
      <c r="AX404" s="87"/>
      <c r="AY404" s="87"/>
      <c r="AZ404" s="87"/>
      <c r="BA404" s="87"/>
      <c r="BB404" s="87"/>
      <c r="BC404" s="87"/>
      <c r="BD404" s="87"/>
      <c r="BE404" s="87"/>
      <c r="BF404" s="87"/>
      <c r="BG404" s="87"/>
      <c r="BH404" s="87"/>
      <c r="BI404" s="87"/>
      <c r="BJ404" s="87"/>
      <c r="BK404" s="87"/>
      <c r="BL404" s="87"/>
      <c r="BM404" s="87"/>
      <c r="BN404" s="87"/>
      <c r="BO404" s="87"/>
      <c r="BP404" s="87"/>
      <c r="BQ404" s="87"/>
      <c r="BR404" s="87"/>
      <c r="BS404" s="5"/>
      <c r="BT404" s="5"/>
      <c r="BU404" s="5"/>
      <c r="BV404" s="5"/>
    </row>
    <row r="405" spans="2:76" ht="15" customHeight="1"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  <c r="AV405" s="87"/>
      <c r="AW405" s="87"/>
      <c r="AX405" s="87"/>
      <c r="AY405" s="87"/>
      <c r="AZ405" s="87"/>
      <c r="BA405" s="87"/>
      <c r="BB405" s="87"/>
      <c r="BC405" s="87"/>
      <c r="BD405" s="87"/>
      <c r="BE405" s="87"/>
      <c r="BF405" s="87"/>
      <c r="BG405" s="87"/>
      <c r="BH405" s="87"/>
      <c r="BI405" s="87"/>
      <c r="BJ405" s="87"/>
      <c r="BK405" s="87"/>
      <c r="BL405" s="87"/>
      <c r="BM405" s="87"/>
      <c r="BN405" s="87"/>
      <c r="BO405" s="87"/>
      <c r="BP405" s="87"/>
      <c r="BQ405" s="87"/>
      <c r="BR405" s="87"/>
    </row>
    <row r="406" spans="2:76" ht="15" customHeight="1"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  <c r="AS406" s="87"/>
      <c r="AT406" s="87"/>
      <c r="AU406" s="87"/>
      <c r="AV406" s="87"/>
      <c r="AW406" s="87"/>
      <c r="AX406" s="87"/>
      <c r="AY406" s="87"/>
      <c r="AZ406" s="87"/>
      <c r="BA406" s="87"/>
      <c r="BB406" s="87"/>
      <c r="BC406" s="87"/>
      <c r="BD406" s="87"/>
      <c r="BE406" s="87"/>
      <c r="BF406" s="87"/>
      <c r="BG406" s="87"/>
      <c r="BH406" s="87"/>
      <c r="BI406" s="87"/>
      <c r="BJ406" s="87"/>
      <c r="BK406" s="87"/>
      <c r="BL406" s="87"/>
      <c r="BM406" s="87"/>
      <c r="BN406" s="87"/>
      <c r="BO406" s="87"/>
      <c r="BP406" s="87"/>
      <c r="BQ406" s="87"/>
      <c r="BR406" s="87"/>
    </row>
    <row r="407" spans="2:76" ht="15" customHeight="1"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  <c r="AS407" s="87"/>
      <c r="AT407" s="87"/>
      <c r="AU407" s="87"/>
      <c r="AV407" s="87"/>
      <c r="AW407" s="87"/>
      <c r="AX407" s="87"/>
      <c r="AY407" s="87"/>
      <c r="AZ407" s="87"/>
      <c r="BA407" s="87"/>
      <c r="BB407" s="87"/>
      <c r="BC407" s="87"/>
      <c r="BD407" s="87"/>
      <c r="BE407" s="87"/>
      <c r="BF407" s="87"/>
      <c r="BG407" s="87"/>
      <c r="BH407" s="87"/>
      <c r="BI407" s="87"/>
      <c r="BJ407" s="87"/>
      <c r="BK407" s="87"/>
      <c r="BL407" s="87"/>
      <c r="BM407" s="87"/>
      <c r="BN407" s="87"/>
      <c r="BO407" s="87"/>
      <c r="BP407" s="87"/>
      <c r="BQ407" s="87"/>
      <c r="BR407" s="87"/>
    </row>
    <row r="408" spans="2:76" ht="15" customHeight="1"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  <c r="AS408" s="87"/>
      <c r="AT408" s="87"/>
      <c r="AU408" s="87"/>
      <c r="AV408" s="87"/>
      <c r="AW408" s="87"/>
      <c r="AX408" s="87"/>
      <c r="AY408" s="87"/>
      <c r="AZ408" s="87"/>
      <c r="BA408" s="87"/>
      <c r="BB408" s="87"/>
      <c r="BC408" s="87"/>
      <c r="BD408" s="87"/>
      <c r="BE408" s="87"/>
      <c r="BF408" s="87"/>
      <c r="BG408" s="87"/>
      <c r="BH408" s="87"/>
      <c r="BI408" s="87"/>
      <c r="BJ408" s="87"/>
      <c r="BK408" s="87"/>
      <c r="BL408" s="87"/>
      <c r="BM408" s="87"/>
      <c r="BN408" s="87"/>
      <c r="BO408" s="87"/>
      <c r="BP408" s="87"/>
      <c r="BQ408" s="87"/>
      <c r="BR408" s="87"/>
    </row>
    <row r="409" spans="2:76" ht="15" customHeight="1"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  <c r="AV409" s="87"/>
      <c r="AW409" s="87"/>
      <c r="AX409" s="87"/>
      <c r="AY409" s="87"/>
      <c r="AZ409" s="87"/>
      <c r="BA409" s="87"/>
      <c r="BB409" s="87"/>
      <c r="BC409" s="87"/>
      <c r="BD409" s="87"/>
      <c r="BE409" s="87"/>
      <c r="BF409" s="87"/>
      <c r="BG409" s="87"/>
      <c r="BH409" s="87"/>
      <c r="BI409" s="87"/>
      <c r="BJ409" s="87"/>
      <c r="BK409" s="87"/>
      <c r="BL409" s="87"/>
      <c r="BM409" s="87"/>
      <c r="BN409" s="87"/>
      <c r="BO409" s="87"/>
      <c r="BP409" s="87"/>
      <c r="BQ409" s="87"/>
      <c r="BR409" s="87"/>
    </row>
    <row r="410" spans="2:76" ht="15" customHeight="1"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  <c r="AS410" s="87"/>
      <c r="AT410" s="87"/>
      <c r="AU410" s="87"/>
      <c r="AV410" s="87"/>
      <c r="AW410" s="87"/>
      <c r="AX410" s="87"/>
      <c r="AY410" s="87"/>
      <c r="AZ410" s="87"/>
      <c r="BA410" s="87"/>
      <c r="BB410" s="87"/>
      <c r="BC410" s="87"/>
      <c r="BD410" s="87"/>
      <c r="BE410" s="87"/>
      <c r="BF410" s="87"/>
      <c r="BG410" s="87"/>
      <c r="BH410" s="87"/>
      <c r="BI410" s="87"/>
      <c r="BJ410" s="87"/>
      <c r="BK410" s="87"/>
      <c r="BL410" s="87"/>
      <c r="BM410" s="87"/>
      <c r="BN410" s="87"/>
      <c r="BO410" s="87"/>
      <c r="BP410" s="87"/>
      <c r="BQ410" s="87"/>
      <c r="BR410" s="87"/>
    </row>
    <row r="411" spans="2:76"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  <c r="AS411" s="87"/>
      <c r="AT411" s="87"/>
      <c r="AU411" s="87"/>
      <c r="AV411" s="87"/>
      <c r="AW411" s="87"/>
      <c r="AX411" s="87"/>
      <c r="AY411" s="87"/>
      <c r="AZ411" s="87"/>
      <c r="BA411" s="87"/>
      <c r="BB411" s="87"/>
      <c r="BC411" s="87"/>
      <c r="BD411" s="87"/>
      <c r="BE411" s="87"/>
      <c r="BF411" s="87"/>
      <c r="BG411" s="87"/>
      <c r="BH411" s="87"/>
      <c r="BI411" s="87"/>
      <c r="BJ411" s="87"/>
      <c r="BK411" s="87"/>
      <c r="BL411" s="87"/>
      <c r="BM411" s="87"/>
      <c r="BN411" s="87"/>
      <c r="BO411" s="87"/>
      <c r="BP411" s="87"/>
      <c r="BQ411" s="87"/>
      <c r="BR411" s="87"/>
      <c r="BS411" s="5"/>
      <c r="BT411" s="5"/>
      <c r="BU411" s="5"/>
      <c r="BV411" s="5"/>
    </row>
    <row r="412" spans="2:76" ht="15" customHeight="1"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  <c r="AS412" s="87"/>
      <c r="AT412" s="87"/>
      <c r="AU412" s="87"/>
      <c r="AV412" s="87"/>
      <c r="AW412" s="87"/>
      <c r="AX412" s="87"/>
      <c r="AY412" s="87"/>
      <c r="AZ412" s="87"/>
      <c r="BA412" s="87"/>
      <c r="BB412" s="87"/>
      <c r="BC412" s="87"/>
      <c r="BD412" s="87"/>
      <c r="BE412" s="87"/>
      <c r="BF412" s="87"/>
      <c r="BG412" s="87"/>
      <c r="BH412" s="87"/>
      <c r="BI412" s="87"/>
      <c r="BJ412" s="87"/>
      <c r="BK412" s="87"/>
      <c r="BL412" s="87"/>
      <c r="BM412" s="87"/>
      <c r="BN412" s="87"/>
      <c r="BO412" s="87"/>
      <c r="BP412" s="87"/>
      <c r="BQ412" s="87"/>
      <c r="BR412" s="87"/>
    </row>
    <row r="413" spans="2:76" ht="15" customHeight="1"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  <c r="AS413" s="87"/>
      <c r="AT413" s="87"/>
      <c r="AU413" s="87"/>
      <c r="AV413" s="87"/>
      <c r="AW413" s="87"/>
      <c r="AX413" s="87"/>
      <c r="AY413" s="87"/>
      <c r="AZ413" s="87"/>
      <c r="BA413" s="87"/>
      <c r="BB413" s="87"/>
      <c r="BC413" s="87"/>
      <c r="BD413" s="87"/>
      <c r="BE413" s="87"/>
      <c r="BF413" s="87"/>
      <c r="BG413" s="87"/>
      <c r="BH413" s="87"/>
      <c r="BI413" s="87"/>
      <c r="BJ413" s="87"/>
      <c r="BK413" s="87"/>
      <c r="BL413" s="87"/>
      <c r="BM413" s="87"/>
      <c r="BN413" s="87"/>
      <c r="BO413" s="87"/>
      <c r="BP413" s="87"/>
      <c r="BQ413" s="87"/>
      <c r="BR413" s="87"/>
    </row>
    <row r="414" spans="2:76" ht="15" customHeight="1"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  <c r="AS414" s="87"/>
      <c r="AT414" s="87"/>
      <c r="AU414" s="87"/>
      <c r="AV414" s="87"/>
      <c r="AW414" s="87"/>
      <c r="AX414" s="87"/>
      <c r="AY414" s="87"/>
      <c r="AZ414" s="87"/>
      <c r="BA414" s="87"/>
      <c r="BB414" s="87"/>
      <c r="BC414" s="87"/>
      <c r="BD414" s="87"/>
      <c r="BE414" s="87"/>
      <c r="BF414" s="87"/>
      <c r="BG414" s="87"/>
      <c r="BH414" s="87"/>
      <c r="BI414" s="87"/>
      <c r="BJ414" s="87"/>
      <c r="BK414" s="87"/>
      <c r="BL414" s="87"/>
      <c r="BM414" s="87"/>
      <c r="BN414" s="87"/>
      <c r="BO414" s="87"/>
      <c r="BP414" s="87"/>
      <c r="BQ414" s="87"/>
      <c r="BR414" s="87"/>
    </row>
    <row r="415" spans="2:76" ht="15" customHeight="1"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  <c r="AS415" s="87"/>
      <c r="AT415" s="87"/>
      <c r="AU415" s="87"/>
      <c r="AV415" s="87"/>
      <c r="AW415" s="87"/>
      <c r="AX415" s="87"/>
      <c r="AY415" s="87"/>
      <c r="AZ415" s="87"/>
      <c r="BA415" s="87"/>
      <c r="BB415" s="87"/>
      <c r="BC415" s="87"/>
      <c r="BD415" s="87"/>
      <c r="BE415" s="87"/>
      <c r="BF415" s="87"/>
      <c r="BG415" s="87"/>
      <c r="BH415" s="87"/>
      <c r="BI415" s="87"/>
      <c r="BJ415" s="87"/>
      <c r="BK415" s="87"/>
      <c r="BL415" s="87"/>
      <c r="BM415" s="87"/>
      <c r="BN415" s="87"/>
      <c r="BO415" s="87"/>
      <c r="BP415" s="87"/>
      <c r="BQ415" s="87"/>
      <c r="BR415" s="87"/>
    </row>
    <row r="416" spans="2:76" ht="15" customHeight="1"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  <c r="AS416" s="87"/>
      <c r="AT416" s="87"/>
      <c r="AU416" s="87"/>
      <c r="AV416" s="87"/>
      <c r="AW416" s="87"/>
      <c r="AX416" s="87"/>
      <c r="AY416" s="87"/>
      <c r="AZ416" s="87"/>
      <c r="BA416" s="87"/>
      <c r="BB416" s="87"/>
      <c r="BC416" s="87"/>
      <c r="BD416" s="87"/>
      <c r="BE416" s="87"/>
      <c r="BF416" s="87"/>
      <c r="BG416" s="87"/>
      <c r="BH416" s="87"/>
      <c r="BI416" s="87"/>
      <c r="BJ416" s="87"/>
      <c r="BK416" s="87"/>
      <c r="BL416" s="87"/>
      <c r="BM416" s="87"/>
      <c r="BN416" s="87"/>
      <c r="BO416" s="87"/>
      <c r="BP416" s="87"/>
      <c r="BQ416" s="87"/>
      <c r="BR416" s="87"/>
    </row>
    <row r="417" spans="2:76" ht="15" customHeight="1"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  <c r="AS417" s="87"/>
      <c r="AT417" s="87"/>
      <c r="AU417" s="87"/>
      <c r="AV417" s="87"/>
      <c r="AW417" s="87"/>
      <c r="AX417" s="87"/>
      <c r="AY417" s="87"/>
      <c r="AZ417" s="87"/>
      <c r="BA417" s="87"/>
      <c r="BB417" s="87"/>
      <c r="BC417" s="87"/>
      <c r="BD417" s="87"/>
      <c r="BE417" s="87"/>
      <c r="BF417" s="87"/>
      <c r="BG417" s="87"/>
      <c r="BH417" s="87"/>
      <c r="BI417" s="87"/>
      <c r="BJ417" s="87"/>
      <c r="BK417" s="87"/>
      <c r="BL417" s="87"/>
      <c r="BM417" s="87"/>
      <c r="BN417" s="87"/>
      <c r="BO417" s="87"/>
      <c r="BP417" s="87"/>
      <c r="BQ417" s="87"/>
      <c r="BR417" s="87"/>
    </row>
    <row r="418" spans="2:76" ht="15" customHeight="1"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  <c r="AV418" s="87"/>
      <c r="AW418" s="87"/>
      <c r="AX418" s="87"/>
      <c r="AY418" s="87"/>
      <c r="AZ418" s="87"/>
      <c r="BA418" s="87"/>
      <c r="BB418" s="87"/>
      <c r="BC418" s="87"/>
      <c r="BD418" s="87"/>
      <c r="BE418" s="87"/>
      <c r="BF418" s="87"/>
      <c r="BG418" s="87"/>
      <c r="BH418" s="87"/>
      <c r="BI418" s="87"/>
      <c r="BJ418" s="87"/>
      <c r="BK418" s="87"/>
      <c r="BL418" s="87"/>
      <c r="BM418" s="87"/>
      <c r="BN418" s="87"/>
      <c r="BO418" s="87"/>
      <c r="BP418" s="87"/>
      <c r="BQ418" s="87"/>
      <c r="BR418" s="87"/>
    </row>
    <row r="419" spans="2:76" ht="15" customHeight="1"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  <c r="AS419" s="87"/>
      <c r="AT419" s="87"/>
      <c r="AU419" s="87"/>
      <c r="AV419" s="87"/>
      <c r="AW419" s="87"/>
      <c r="AX419" s="87"/>
      <c r="AY419" s="87"/>
      <c r="AZ419" s="87"/>
      <c r="BA419" s="87"/>
      <c r="BB419" s="87"/>
      <c r="BC419" s="87"/>
      <c r="BD419" s="87"/>
      <c r="BE419" s="87"/>
      <c r="BF419" s="87"/>
      <c r="BG419" s="87"/>
      <c r="BH419" s="87"/>
      <c r="BI419" s="87"/>
      <c r="BJ419" s="87"/>
      <c r="BK419" s="87"/>
      <c r="BL419" s="87"/>
      <c r="BM419" s="87"/>
      <c r="BN419" s="87"/>
      <c r="BO419" s="87"/>
      <c r="BP419" s="87"/>
      <c r="BQ419" s="87"/>
      <c r="BR419" s="87"/>
    </row>
    <row r="420" spans="2:76" ht="15" customHeight="1"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  <c r="AS420" s="87"/>
      <c r="AT420" s="87"/>
      <c r="AU420" s="87"/>
      <c r="AV420" s="87"/>
      <c r="AW420" s="87"/>
      <c r="AX420" s="87"/>
      <c r="AY420" s="87"/>
      <c r="AZ420" s="87"/>
      <c r="BA420" s="87"/>
      <c r="BB420" s="87"/>
      <c r="BC420" s="87"/>
      <c r="BD420" s="87"/>
      <c r="BE420" s="87"/>
      <c r="BF420" s="87"/>
      <c r="BG420" s="87"/>
      <c r="BH420" s="87"/>
      <c r="BI420" s="87"/>
      <c r="BJ420" s="87"/>
      <c r="BK420" s="87"/>
      <c r="BL420" s="87"/>
      <c r="BM420" s="87"/>
      <c r="BN420" s="87"/>
      <c r="BO420" s="87"/>
      <c r="BP420" s="87"/>
      <c r="BQ420" s="87"/>
      <c r="BR420" s="87"/>
    </row>
    <row r="421" spans="2:76"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  <c r="AS421" s="87"/>
      <c r="AT421" s="87"/>
      <c r="AU421" s="87"/>
      <c r="AV421" s="87"/>
      <c r="AW421" s="87"/>
      <c r="AX421" s="87"/>
      <c r="AY421" s="87"/>
      <c r="AZ421" s="87"/>
      <c r="BA421" s="87"/>
      <c r="BB421" s="87"/>
      <c r="BC421" s="87"/>
      <c r="BD421" s="87"/>
      <c r="BE421" s="87"/>
      <c r="BF421" s="87"/>
      <c r="BG421" s="87"/>
      <c r="BH421" s="87"/>
      <c r="BI421" s="87"/>
      <c r="BJ421" s="87"/>
      <c r="BK421" s="87"/>
      <c r="BL421" s="87"/>
      <c r="BM421" s="87"/>
      <c r="BN421" s="87"/>
      <c r="BO421" s="87"/>
      <c r="BP421" s="87"/>
      <c r="BQ421" s="87"/>
      <c r="BR421" s="87"/>
      <c r="BS421" s="5"/>
      <c r="BT421" s="5"/>
      <c r="BU421" s="5"/>
      <c r="BV421" s="5"/>
      <c r="BW421" s="5"/>
      <c r="BX421" s="5"/>
    </row>
    <row r="422" spans="2:76"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  <c r="AS422" s="87"/>
      <c r="AT422" s="87"/>
      <c r="AU422" s="87"/>
      <c r="AV422" s="87"/>
      <c r="AW422" s="87"/>
      <c r="AX422" s="87"/>
      <c r="AY422" s="87"/>
      <c r="AZ422" s="87"/>
      <c r="BA422" s="87"/>
      <c r="BB422" s="87"/>
      <c r="BC422" s="87"/>
      <c r="BD422" s="87"/>
      <c r="BE422" s="87"/>
      <c r="BF422" s="87"/>
      <c r="BG422" s="87"/>
      <c r="BH422" s="87"/>
      <c r="BI422" s="87"/>
      <c r="BJ422" s="87"/>
      <c r="BK422" s="87"/>
      <c r="BL422" s="87"/>
      <c r="BM422" s="87"/>
      <c r="BN422" s="87"/>
      <c r="BO422" s="87"/>
      <c r="BP422" s="87"/>
      <c r="BQ422" s="87"/>
      <c r="BR422" s="87"/>
      <c r="BS422" s="5"/>
      <c r="BT422" s="5"/>
      <c r="BU422" s="5"/>
      <c r="BV422" s="5"/>
    </row>
    <row r="423" spans="2:76" ht="15" customHeight="1"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  <c r="AS423" s="87"/>
      <c r="AT423" s="87"/>
      <c r="AU423" s="87"/>
      <c r="AV423" s="87"/>
      <c r="AW423" s="87"/>
      <c r="AX423" s="87"/>
      <c r="AY423" s="87"/>
      <c r="AZ423" s="87"/>
      <c r="BA423" s="87"/>
      <c r="BB423" s="87"/>
      <c r="BC423" s="87"/>
      <c r="BD423" s="87"/>
      <c r="BE423" s="87"/>
      <c r="BF423" s="87"/>
      <c r="BG423" s="87"/>
      <c r="BH423" s="87"/>
      <c r="BI423" s="87"/>
      <c r="BJ423" s="87"/>
      <c r="BK423" s="87"/>
      <c r="BL423" s="87"/>
      <c r="BM423" s="87"/>
      <c r="BN423" s="87"/>
      <c r="BO423" s="87"/>
      <c r="BP423" s="87"/>
      <c r="BQ423" s="87"/>
      <c r="BR423" s="87"/>
    </row>
    <row r="424" spans="2:76" ht="15" customHeight="1"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  <c r="AS424" s="87"/>
      <c r="AT424" s="87"/>
      <c r="AU424" s="87"/>
      <c r="AV424" s="87"/>
      <c r="AW424" s="87"/>
      <c r="AX424" s="87"/>
      <c r="AY424" s="87"/>
      <c r="AZ424" s="87"/>
      <c r="BA424" s="87"/>
      <c r="BB424" s="87"/>
      <c r="BC424" s="87"/>
      <c r="BD424" s="87"/>
      <c r="BE424" s="87"/>
      <c r="BF424" s="87"/>
      <c r="BG424" s="87"/>
      <c r="BH424" s="87"/>
      <c r="BI424" s="87"/>
      <c r="BJ424" s="87"/>
      <c r="BK424" s="87"/>
      <c r="BL424" s="87"/>
      <c r="BM424" s="87"/>
      <c r="BN424" s="87"/>
      <c r="BO424" s="87"/>
      <c r="BP424" s="87"/>
      <c r="BQ424" s="87"/>
      <c r="BR424" s="87"/>
    </row>
    <row r="425" spans="2:76" ht="15" customHeight="1"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  <c r="AS425" s="87"/>
      <c r="AT425" s="87"/>
      <c r="AU425" s="87"/>
      <c r="AV425" s="87"/>
      <c r="AW425" s="87"/>
      <c r="AX425" s="87"/>
      <c r="AY425" s="87"/>
      <c r="AZ425" s="87"/>
      <c r="BA425" s="87"/>
      <c r="BB425" s="87"/>
      <c r="BC425" s="87"/>
      <c r="BD425" s="87"/>
      <c r="BE425" s="87"/>
      <c r="BF425" s="87"/>
      <c r="BG425" s="87"/>
      <c r="BH425" s="87"/>
      <c r="BI425" s="87"/>
      <c r="BJ425" s="87"/>
      <c r="BK425" s="87"/>
      <c r="BL425" s="87"/>
      <c r="BM425" s="87"/>
      <c r="BN425" s="87"/>
      <c r="BO425" s="87"/>
      <c r="BP425" s="87"/>
      <c r="BQ425" s="87"/>
      <c r="BR425" s="87"/>
    </row>
    <row r="426" spans="2:76" ht="15" customHeight="1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  <c r="AS426" s="87"/>
      <c r="AT426" s="87"/>
      <c r="AU426" s="87"/>
      <c r="AV426" s="87"/>
      <c r="AW426" s="87"/>
      <c r="AX426" s="87"/>
      <c r="AY426" s="87"/>
      <c r="AZ426" s="87"/>
      <c r="BA426" s="87"/>
      <c r="BB426" s="87"/>
      <c r="BC426" s="87"/>
      <c r="BD426" s="87"/>
      <c r="BE426" s="87"/>
      <c r="BF426" s="87"/>
      <c r="BG426" s="87"/>
      <c r="BH426" s="87"/>
      <c r="BI426" s="87"/>
      <c r="BJ426" s="87"/>
      <c r="BK426" s="87"/>
      <c r="BL426" s="87"/>
      <c r="BM426" s="87"/>
      <c r="BN426" s="87"/>
      <c r="BO426" s="87"/>
      <c r="BP426" s="87"/>
      <c r="BQ426" s="87"/>
      <c r="BR426" s="87"/>
    </row>
    <row r="427" spans="2:76" ht="15" customHeight="1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  <c r="AS427" s="87"/>
      <c r="AT427" s="87"/>
      <c r="AU427" s="87"/>
      <c r="AV427" s="87"/>
      <c r="AW427" s="87"/>
      <c r="AX427" s="87"/>
      <c r="AY427" s="87"/>
      <c r="AZ427" s="87"/>
      <c r="BA427" s="87"/>
      <c r="BB427" s="87"/>
      <c r="BC427" s="87"/>
      <c r="BD427" s="87"/>
      <c r="BE427" s="87"/>
      <c r="BF427" s="87"/>
      <c r="BG427" s="87"/>
      <c r="BH427" s="87"/>
      <c r="BI427" s="87"/>
      <c r="BJ427" s="87"/>
      <c r="BK427" s="87"/>
      <c r="BL427" s="87"/>
      <c r="BM427" s="87"/>
      <c r="BN427" s="87"/>
      <c r="BO427" s="87"/>
      <c r="BP427" s="87"/>
      <c r="BQ427" s="87"/>
      <c r="BR427" s="87"/>
    </row>
    <row r="428" spans="2:76" ht="15" customHeight="1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  <c r="AS428" s="87"/>
      <c r="AT428" s="87"/>
      <c r="AU428" s="87"/>
      <c r="AV428" s="87"/>
      <c r="AW428" s="87"/>
      <c r="AX428" s="87"/>
      <c r="AY428" s="87"/>
      <c r="AZ428" s="87"/>
      <c r="BA428" s="87"/>
      <c r="BB428" s="87"/>
      <c r="BC428" s="87"/>
      <c r="BD428" s="87"/>
      <c r="BE428" s="87"/>
      <c r="BF428" s="87"/>
      <c r="BG428" s="87"/>
      <c r="BH428" s="87"/>
      <c r="BI428" s="87"/>
      <c r="BJ428" s="87"/>
      <c r="BK428" s="87"/>
      <c r="BL428" s="87"/>
      <c r="BM428" s="87"/>
      <c r="BN428" s="87"/>
      <c r="BO428" s="87"/>
      <c r="BP428" s="87"/>
      <c r="BQ428" s="87"/>
      <c r="BR428" s="87"/>
    </row>
    <row r="429" spans="2:76" ht="15" customHeight="1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  <c r="AS429" s="87"/>
      <c r="AT429" s="87"/>
      <c r="AU429" s="87"/>
      <c r="AV429" s="87"/>
      <c r="AW429" s="87"/>
      <c r="AX429" s="87"/>
      <c r="AY429" s="87"/>
      <c r="AZ429" s="87"/>
      <c r="BA429" s="87"/>
      <c r="BB429" s="87"/>
      <c r="BC429" s="87"/>
      <c r="BD429" s="87"/>
      <c r="BE429" s="87"/>
      <c r="BF429" s="87"/>
      <c r="BG429" s="87"/>
      <c r="BH429" s="87"/>
      <c r="BI429" s="87"/>
      <c r="BJ429" s="87"/>
      <c r="BK429" s="87"/>
      <c r="BL429" s="87"/>
      <c r="BM429" s="87"/>
      <c r="BN429" s="87"/>
      <c r="BO429" s="87"/>
      <c r="BP429" s="87"/>
      <c r="BQ429" s="87"/>
      <c r="BR429" s="87"/>
    </row>
    <row r="430" spans="2:76"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  <c r="AS430" s="87"/>
      <c r="AT430" s="87"/>
      <c r="AU430" s="87"/>
      <c r="AV430" s="87"/>
      <c r="AW430" s="87"/>
      <c r="AX430" s="87"/>
      <c r="AY430" s="87"/>
      <c r="AZ430" s="87"/>
      <c r="BA430" s="87"/>
      <c r="BB430" s="87"/>
      <c r="BC430" s="87"/>
      <c r="BD430" s="87"/>
      <c r="BE430" s="87"/>
      <c r="BF430" s="87"/>
      <c r="BG430" s="87"/>
      <c r="BH430" s="87"/>
      <c r="BI430" s="87"/>
      <c r="BJ430" s="87"/>
      <c r="BK430" s="87"/>
      <c r="BL430" s="87"/>
      <c r="BM430" s="87"/>
      <c r="BN430" s="87"/>
      <c r="BO430" s="87"/>
      <c r="BP430" s="87"/>
      <c r="BQ430" s="87"/>
      <c r="BR430" s="87"/>
      <c r="BS430" s="5"/>
      <c r="BT430" s="5"/>
      <c r="BU430" s="5"/>
      <c r="BV430" s="5"/>
    </row>
    <row r="431" spans="2:76" ht="15" customHeight="1"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  <c r="AS431" s="87"/>
      <c r="AT431" s="87"/>
      <c r="AU431" s="87"/>
      <c r="AV431" s="87"/>
      <c r="AW431" s="87"/>
      <c r="AX431" s="87"/>
      <c r="AY431" s="87"/>
      <c r="AZ431" s="87"/>
      <c r="BA431" s="87"/>
      <c r="BB431" s="87"/>
      <c r="BC431" s="87"/>
      <c r="BD431" s="87"/>
      <c r="BE431" s="87"/>
      <c r="BF431" s="87"/>
      <c r="BG431" s="87"/>
      <c r="BH431" s="87"/>
      <c r="BI431" s="87"/>
      <c r="BJ431" s="87"/>
      <c r="BK431" s="87"/>
      <c r="BL431" s="87"/>
      <c r="BM431" s="87"/>
      <c r="BN431" s="87"/>
      <c r="BO431" s="87"/>
      <c r="BP431" s="87"/>
      <c r="BQ431" s="87"/>
      <c r="BR431" s="87"/>
    </row>
    <row r="432" spans="2:76" ht="15" customHeight="1"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  <c r="AS432" s="87"/>
      <c r="AT432" s="87"/>
      <c r="AU432" s="87"/>
      <c r="AV432" s="87"/>
      <c r="AW432" s="87"/>
      <c r="AX432" s="87"/>
      <c r="AY432" s="87"/>
      <c r="AZ432" s="87"/>
      <c r="BA432" s="87"/>
      <c r="BB432" s="87"/>
      <c r="BC432" s="87"/>
      <c r="BD432" s="87"/>
      <c r="BE432" s="87"/>
      <c r="BF432" s="87"/>
      <c r="BG432" s="87"/>
      <c r="BH432" s="87"/>
      <c r="BI432" s="87"/>
      <c r="BJ432" s="87"/>
      <c r="BK432" s="87"/>
      <c r="BL432" s="87"/>
      <c r="BM432" s="87"/>
      <c r="BN432" s="87"/>
      <c r="BO432" s="87"/>
      <c r="BP432" s="87"/>
      <c r="BQ432" s="87"/>
      <c r="BR432" s="87"/>
    </row>
    <row r="433" spans="2:76" ht="15" customHeight="1"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  <c r="AS433" s="87"/>
      <c r="AT433" s="87"/>
      <c r="AU433" s="87"/>
      <c r="AV433" s="87"/>
      <c r="AW433" s="87"/>
      <c r="AX433" s="87"/>
      <c r="AY433" s="87"/>
      <c r="AZ433" s="87"/>
      <c r="BA433" s="87"/>
      <c r="BB433" s="87"/>
      <c r="BC433" s="87"/>
      <c r="BD433" s="87"/>
      <c r="BE433" s="87"/>
      <c r="BF433" s="87"/>
      <c r="BG433" s="87"/>
      <c r="BH433" s="87"/>
      <c r="BI433" s="87"/>
      <c r="BJ433" s="87"/>
      <c r="BK433" s="87"/>
      <c r="BL433" s="87"/>
      <c r="BM433" s="87"/>
      <c r="BN433" s="87"/>
      <c r="BO433" s="87"/>
      <c r="BP433" s="87"/>
      <c r="BQ433" s="87"/>
      <c r="BR433" s="87"/>
    </row>
    <row r="434" spans="2:76" ht="15" customHeight="1"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87"/>
      <c r="AU434" s="87"/>
      <c r="AV434" s="87"/>
      <c r="AW434" s="87"/>
      <c r="AX434" s="87"/>
      <c r="AY434" s="87"/>
      <c r="AZ434" s="87"/>
      <c r="BA434" s="87"/>
      <c r="BB434" s="87"/>
      <c r="BC434" s="87"/>
      <c r="BD434" s="87"/>
      <c r="BE434" s="87"/>
      <c r="BF434" s="87"/>
      <c r="BG434" s="87"/>
      <c r="BH434" s="87"/>
      <c r="BI434" s="87"/>
      <c r="BJ434" s="87"/>
      <c r="BK434" s="87"/>
      <c r="BL434" s="87"/>
      <c r="BM434" s="87"/>
      <c r="BN434" s="87"/>
      <c r="BO434" s="87"/>
      <c r="BP434" s="87"/>
      <c r="BQ434" s="87"/>
      <c r="BR434" s="87"/>
    </row>
    <row r="435" spans="2:76" ht="15" customHeight="1"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  <c r="AS435" s="87"/>
      <c r="AT435" s="87"/>
      <c r="AU435" s="87"/>
      <c r="AV435" s="87"/>
      <c r="AW435" s="87"/>
      <c r="AX435" s="87"/>
      <c r="AY435" s="87"/>
      <c r="AZ435" s="87"/>
      <c r="BA435" s="87"/>
      <c r="BB435" s="87"/>
      <c r="BC435" s="87"/>
      <c r="BD435" s="87"/>
      <c r="BE435" s="87"/>
      <c r="BF435" s="87"/>
      <c r="BG435" s="87"/>
      <c r="BH435" s="87"/>
      <c r="BI435" s="87"/>
      <c r="BJ435" s="87"/>
      <c r="BK435" s="87"/>
      <c r="BL435" s="87"/>
      <c r="BM435" s="87"/>
      <c r="BN435" s="87"/>
      <c r="BO435" s="87"/>
      <c r="BP435" s="87"/>
      <c r="BQ435" s="87"/>
      <c r="BR435" s="87"/>
    </row>
    <row r="436" spans="2:76" ht="15" customHeight="1"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  <c r="AS436" s="87"/>
      <c r="AT436" s="87"/>
      <c r="AU436" s="87"/>
      <c r="AV436" s="87"/>
      <c r="AW436" s="87"/>
      <c r="AX436" s="87"/>
      <c r="AY436" s="87"/>
      <c r="AZ436" s="87"/>
      <c r="BA436" s="87"/>
      <c r="BB436" s="87"/>
      <c r="BC436" s="87"/>
      <c r="BD436" s="87"/>
      <c r="BE436" s="87"/>
      <c r="BF436" s="87"/>
      <c r="BG436" s="87"/>
      <c r="BH436" s="87"/>
      <c r="BI436" s="87"/>
      <c r="BJ436" s="87"/>
      <c r="BK436" s="87"/>
      <c r="BL436" s="87"/>
      <c r="BM436" s="87"/>
      <c r="BN436" s="87"/>
      <c r="BO436" s="87"/>
      <c r="BP436" s="87"/>
      <c r="BQ436" s="87"/>
      <c r="BR436" s="87"/>
    </row>
    <row r="437" spans="2:76" ht="15" customHeight="1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  <c r="AS437" s="87"/>
      <c r="AT437" s="87"/>
      <c r="AU437" s="87"/>
      <c r="AV437" s="87"/>
      <c r="AW437" s="87"/>
      <c r="AX437" s="87"/>
      <c r="AY437" s="87"/>
      <c r="AZ437" s="87"/>
      <c r="BA437" s="87"/>
      <c r="BB437" s="87"/>
      <c r="BC437" s="87"/>
      <c r="BD437" s="87"/>
      <c r="BE437" s="87"/>
      <c r="BF437" s="87"/>
      <c r="BG437" s="87"/>
      <c r="BH437" s="87"/>
      <c r="BI437" s="87"/>
      <c r="BJ437" s="87"/>
      <c r="BK437" s="87"/>
      <c r="BL437" s="87"/>
      <c r="BM437" s="87"/>
      <c r="BN437" s="87"/>
      <c r="BO437" s="87"/>
      <c r="BP437" s="87"/>
      <c r="BQ437" s="87"/>
      <c r="BR437" s="87"/>
    </row>
    <row r="438" spans="2:76" ht="15" customHeight="1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  <c r="AV438" s="87"/>
      <c r="AW438" s="87"/>
      <c r="AX438" s="87"/>
      <c r="AY438" s="87"/>
      <c r="AZ438" s="87"/>
      <c r="BA438" s="87"/>
      <c r="BB438" s="87"/>
      <c r="BC438" s="87"/>
      <c r="BD438" s="87"/>
      <c r="BE438" s="87"/>
      <c r="BF438" s="87"/>
      <c r="BG438" s="87"/>
      <c r="BH438" s="87"/>
      <c r="BI438" s="87"/>
      <c r="BJ438" s="87"/>
      <c r="BK438" s="87"/>
      <c r="BL438" s="87"/>
      <c r="BM438" s="87"/>
      <c r="BN438" s="87"/>
      <c r="BO438" s="87"/>
      <c r="BP438" s="87"/>
      <c r="BQ438" s="87"/>
      <c r="BR438" s="87"/>
    </row>
    <row r="439" spans="2:76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  <c r="AS439" s="87"/>
      <c r="AT439" s="87"/>
      <c r="AU439" s="87"/>
      <c r="AV439" s="87"/>
      <c r="AW439" s="87"/>
      <c r="AX439" s="87"/>
      <c r="AY439" s="87"/>
      <c r="AZ439" s="87"/>
      <c r="BA439" s="87"/>
      <c r="BB439" s="87"/>
      <c r="BC439" s="87"/>
      <c r="BD439" s="87"/>
      <c r="BE439" s="87"/>
      <c r="BF439" s="87"/>
      <c r="BG439" s="87"/>
      <c r="BH439" s="87"/>
      <c r="BI439" s="87"/>
      <c r="BJ439" s="87"/>
      <c r="BK439" s="87"/>
      <c r="BL439" s="87"/>
      <c r="BM439" s="87"/>
      <c r="BN439" s="87"/>
      <c r="BO439" s="87"/>
      <c r="BP439" s="87"/>
      <c r="BQ439" s="87"/>
      <c r="BR439" s="87"/>
      <c r="BS439" s="5"/>
      <c r="BT439" s="5"/>
      <c r="BU439" s="5"/>
      <c r="BV439" s="5"/>
      <c r="BW439" s="5"/>
      <c r="BX439" s="5"/>
    </row>
    <row r="440" spans="2:76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  <c r="AS440" s="87"/>
      <c r="AT440" s="87"/>
      <c r="AU440" s="87"/>
      <c r="AV440" s="87"/>
      <c r="AW440" s="87"/>
      <c r="AX440" s="87"/>
      <c r="AY440" s="87"/>
      <c r="AZ440" s="87"/>
      <c r="BA440" s="87"/>
      <c r="BB440" s="87"/>
      <c r="BC440" s="87"/>
      <c r="BD440" s="87"/>
      <c r="BE440" s="87"/>
      <c r="BF440" s="87"/>
      <c r="BG440" s="87"/>
      <c r="BH440" s="87"/>
      <c r="BI440" s="87"/>
      <c r="BJ440" s="87"/>
      <c r="BK440" s="87"/>
      <c r="BL440" s="87"/>
      <c r="BM440" s="87"/>
      <c r="BN440" s="87"/>
      <c r="BO440" s="87"/>
      <c r="BP440" s="87"/>
      <c r="BQ440" s="87"/>
      <c r="BR440" s="87"/>
      <c r="BS440" s="5"/>
      <c r="BT440" s="5"/>
      <c r="BU440" s="5"/>
      <c r="BV440" s="5"/>
    </row>
    <row r="441" spans="2:76" ht="15" customHeight="1"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  <c r="AV441" s="87"/>
      <c r="AW441" s="87"/>
      <c r="AX441" s="87"/>
      <c r="AY441" s="87"/>
      <c r="AZ441" s="87"/>
      <c r="BA441" s="87"/>
      <c r="BB441" s="87"/>
      <c r="BC441" s="87"/>
      <c r="BD441" s="87"/>
      <c r="BE441" s="87"/>
      <c r="BF441" s="87"/>
      <c r="BG441" s="87"/>
      <c r="BH441" s="87"/>
      <c r="BI441" s="87"/>
      <c r="BJ441" s="87"/>
      <c r="BK441" s="87"/>
      <c r="BL441" s="87"/>
      <c r="BM441" s="87"/>
      <c r="BN441" s="87"/>
      <c r="BO441" s="87"/>
      <c r="BP441" s="87"/>
      <c r="BQ441" s="87"/>
      <c r="BR441" s="87"/>
    </row>
    <row r="442" spans="2:76" ht="15" customHeight="1"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  <c r="AS442" s="87"/>
      <c r="AT442" s="87"/>
      <c r="AU442" s="87"/>
      <c r="AV442" s="87"/>
      <c r="AW442" s="87"/>
      <c r="AX442" s="87"/>
      <c r="AY442" s="87"/>
      <c r="AZ442" s="87"/>
      <c r="BA442" s="87"/>
      <c r="BB442" s="87"/>
      <c r="BC442" s="87"/>
      <c r="BD442" s="87"/>
      <c r="BE442" s="87"/>
      <c r="BF442" s="87"/>
      <c r="BG442" s="87"/>
      <c r="BH442" s="87"/>
      <c r="BI442" s="87"/>
      <c r="BJ442" s="87"/>
      <c r="BK442" s="87"/>
      <c r="BL442" s="87"/>
      <c r="BM442" s="87"/>
      <c r="BN442" s="87"/>
      <c r="BO442" s="87"/>
      <c r="BP442" s="87"/>
      <c r="BQ442" s="87"/>
      <c r="BR442" s="87"/>
    </row>
    <row r="443" spans="2:76" ht="15" customHeight="1"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  <c r="AS443" s="87"/>
      <c r="AT443" s="87"/>
      <c r="AU443" s="87"/>
      <c r="AV443" s="87"/>
      <c r="AW443" s="87"/>
      <c r="AX443" s="87"/>
      <c r="AY443" s="87"/>
      <c r="AZ443" s="87"/>
      <c r="BA443" s="87"/>
      <c r="BB443" s="87"/>
      <c r="BC443" s="87"/>
      <c r="BD443" s="87"/>
      <c r="BE443" s="87"/>
      <c r="BF443" s="87"/>
      <c r="BG443" s="87"/>
      <c r="BH443" s="87"/>
      <c r="BI443" s="87"/>
      <c r="BJ443" s="87"/>
      <c r="BK443" s="87"/>
      <c r="BL443" s="87"/>
      <c r="BM443" s="87"/>
      <c r="BN443" s="87"/>
      <c r="BO443" s="87"/>
      <c r="BP443" s="87"/>
      <c r="BQ443" s="87"/>
      <c r="BR443" s="87"/>
    </row>
    <row r="444" spans="2:76" ht="15" customHeight="1"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  <c r="AS444" s="87"/>
      <c r="AT444" s="87"/>
      <c r="AU444" s="87"/>
      <c r="AV444" s="87"/>
      <c r="AW444" s="87"/>
      <c r="AX444" s="87"/>
      <c r="AY444" s="87"/>
      <c r="AZ444" s="87"/>
      <c r="BA444" s="87"/>
      <c r="BB444" s="87"/>
      <c r="BC444" s="87"/>
      <c r="BD444" s="87"/>
      <c r="BE444" s="87"/>
      <c r="BF444" s="87"/>
      <c r="BG444" s="87"/>
      <c r="BH444" s="87"/>
      <c r="BI444" s="87"/>
      <c r="BJ444" s="87"/>
      <c r="BK444" s="87"/>
      <c r="BL444" s="87"/>
      <c r="BM444" s="87"/>
      <c r="BN444" s="87"/>
      <c r="BO444" s="87"/>
      <c r="BP444" s="87"/>
      <c r="BQ444" s="87"/>
      <c r="BR444" s="87"/>
    </row>
    <row r="445" spans="2:76" ht="15" customHeight="1"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  <c r="AS445" s="87"/>
      <c r="AT445" s="87"/>
      <c r="AU445" s="87"/>
      <c r="AV445" s="87"/>
      <c r="AW445" s="87"/>
      <c r="AX445" s="87"/>
      <c r="AY445" s="87"/>
      <c r="AZ445" s="87"/>
      <c r="BA445" s="87"/>
      <c r="BB445" s="87"/>
      <c r="BC445" s="87"/>
      <c r="BD445" s="87"/>
      <c r="BE445" s="87"/>
      <c r="BF445" s="87"/>
      <c r="BG445" s="87"/>
      <c r="BH445" s="87"/>
      <c r="BI445" s="87"/>
      <c r="BJ445" s="87"/>
      <c r="BK445" s="87"/>
      <c r="BL445" s="87"/>
      <c r="BM445" s="87"/>
      <c r="BN445" s="87"/>
      <c r="BO445" s="87"/>
      <c r="BP445" s="87"/>
      <c r="BQ445" s="87"/>
      <c r="BR445" s="87"/>
    </row>
    <row r="446" spans="2:76" ht="15" customHeight="1"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  <c r="AS446" s="87"/>
      <c r="AT446" s="87"/>
      <c r="AU446" s="87"/>
      <c r="AV446" s="87"/>
      <c r="AW446" s="87"/>
      <c r="AX446" s="87"/>
      <c r="AY446" s="87"/>
      <c r="AZ446" s="87"/>
      <c r="BA446" s="87"/>
      <c r="BB446" s="87"/>
      <c r="BC446" s="87"/>
      <c r="BD446" s="87"/>
      <c r="BE446" s="87"/>
      <c r="BF446" s="87"/>
      <c r="BG446" s="87"/>
      <c r="BH446" s="87"/>
      <c r="BI446" s="87"/>
      <c r="BJ446" s="87"/>
      <c r="BK446" s="87"/>
      <c r="BL446" s="87"/>
      <c r="BM446" s="87"/>
      <c r="BN446" s="87"/>
      <c r="BO446" s="87"/>
      <c r="BP446" s="87"/>
      <c r="BQ446" s="87"/>
      <c r="BR446" s="87"/>
    </row>
    <row r="447" spans="2:76" ht="15" customHeight="1"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  <c r="AV447" s="87"/>
      <c r="AW447" s="87"/>
      <c r="AX447" s="87"/>
      <c r="AY447" s="87"/>
      <c r="AZ447" s="87"/>
      <c r="BA447" s="87"/>
      <c r="BB447" s="87"/>
      <c r="BC447" s="87"/>
      <c r="BD447" s="87"/>
      <c r="BE447" s="87"/>
      <c r="BF447" s="87"/>
      <c r="BG447" s="87"/>
      <c r="BH447" s="87"/>
      <c r="BI447" s="87"/>
      <c r="BJ447" s="87"/>
      <c r="BK447" s="87"/>
      <c r="BL447" s="87"/>
      <c r="BM447" s="87"/>
      <c r="BN447" s="87"/>
      <c r="BO447" s="87"/>
      <c r="BP447" s="87"/>
      <c r="BQ447" s="87"/>
      <c r="BR447" s="87"/>
    </row>
    <row r="448" spans="2:76"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  <c r="AV448" s="87"/>
      <c r="AW448" s="87"/>
      <c r="AX448" s="87"/>
      <c r="AY448" s="87"/>
      <c r="AZ448" s="87"/>
      <c r="BA448" s="87"/>
      <c r="BB448" s="87"/>
      <c r="BC448" s="87"/>
      <c r="BD448" s="87"/>
      <c r="BE448" s="87"/>
      <c r="BF448" s="87"/>
      <c r="BG448" s="87"/>
      <c r="BH448" s="87"/>
      <c r="BI448" s="87"/>
      <c r="BJ448" s="87"/>
      <c r="BK448" s="87"/>
      <c r="BL448" s="87"/>
      <c r="BM448" s="87"/>
      <c r="BN448" s="87"/>
      <c r="BO448" s="87"/>
      <c r="BP448" s="87"/>
      <c r="BQ448" s="87"/>
      <c r="BR448" s="87"/>
      <c r="BS448" s="5"/>
      <c r="BT448" s="5"/>
      <c r="BU448" s="5"/>
      <c r="BV448" s="5"/>
    </row>
    <row r="449" spans="2:76" ht="15" customHeight="1"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  <c r="AS449" s="87"/>
      <c r="AT449" s="87"/>
      <c r="AU449" s="87"/>
      <c r="AV449" s="87"/>
      <c r="AW449" s="87"/>
      <c r="AX449" s="87"/>
      <c r="AY449" s="87"/>
      <c r="AZ449" s="87"/>
      <c r="BA449" s="87"/>
      <c r="BB449" s="87"/>
      <c r="BC449" s="87"/>
      <c r="BD449" s="87"/>
      <c r="BE449" s="87"/>
      <c r="BF449" s="87"/>
      <c r="BG449" s="87"/>
      <c r="BH449" s="87"/>
      <c r="BI449" s="87"/>
      <c r="BJ449" s="87"/>
      <c r="BK449" s="87"/>
      <c r="BL449" s="87"/>
      <c r="BM449" s="87"/>
      <c r="BN449" s="87"/>
      <c r="BO449" s="87"/>
      <c r="BP449" s="87"/>
      <c r="BQ449" s="87"/>
      <c r="BR449" s="87"/>
    </row>
    <row r="450" spans="2:76" ht="15" customHeight="1"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  <c r="AS450" s="87"/>
      <c r="AT450" s="87"/>
      <c r="AU450" s="87"/>
      <c r="AV450" s="87"/>
      <c r="AW450" s="87"/>
      <c r="AX450" s="87"/>
      <c r="AY450" s="87"/>
      <c r="AZ450" s="87"/>
      <c r="BA450" s="87"/>
      <c r="BB450" s="87"/>
      <c r="BC450" s="87"/>
      <c r="BD450" s="87"/>
      <c r="BE450" s="87"/>
      <c r="BF450" s="87"/>
      <c r="BG450" s="87"/>
      <c r="BH450" s="87"/>
      <c r="BI450" s="87"/>
      <c r="BJ450" s="87"/>
      <c r="BK450" s="87"/>
      <c r="BL450" s="87"/>
      <c r="BM450" s="87"/>
      <c r="BN450" s="87"/>
      <c r="BO450" s="87"/>
      <c r="BP450" s="87"/>
      <c r="BQ450" s="87"/>
      <c r="BR450" s="87"/>
    </row>
    <row r="451" spans="2:76" ht="15" customHeight="1"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  <c r="AS451" s="87"/>
      <c r="AT451" s="87"/>
      <c r="AU451" s="87"/>
      <c r="AV451" s="87"/>
      <c r="AW451" s="87"/>
      <c r="AX451" s="87"/>
      <c r="AY451" s="87"/>
      <c r="AZ451" s="87"/>
      <c r="BA451" s="87"/>
      <c r="BB451" s="87"/>
      <c r="BC451" s="87"/>
      <c r="BD451" s="87"/>
      <c r="BE451" s="87"/>
      <c r="BF451" s="87"/>
      <c r="BG451" s="87"/>
      <c r="BH451" s="87"/>
      <c r="BI451" s="87"/>
      <c r="BJ451" s="87"/>
      <c r="BK451" s="87"/>
      <c r="BL451" s="87"/>
      <c r="BM451" s="87"/>
      <c r="BN451" s="87"/>
      <c r="BO451" s="87"/>
      <c r="BP451" s="87"/>
      <c r="BQ451" s="87"/>
      <c r="BR451" s="87"/>
    </row>
    <row r="452" spans="2:76" ht="15" customHeight="1"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  <c r="AS452" s="87"/>
      <c r="AT452" s="87"/>
      <c r="AU452" s="87"/>
      <c r="AV452" s="87"/>
      <c r="AW452" s="87"/>
      <c r="AX452" s="87"/>
      <c r="AY452" s="87"/>
      <c r="AZ452" s="87"/>
      <c r="BA452" s="87"/>
      <c r="BB452" s="87"/>
      <c r="BC452" s="87"/>
      <c r="BD452" s="87"/>
      <c r="BE452" s="87"/>
      <c r="BF452" s="87"/>
      <c r="BG452" s="87"/>
      <c r="BH452" s="87"/>
      <c r="BI452" s="87"/>
      <c r="BJ452" s="87"/>
      <c r="BK452" s="87"/>
      <c r="BL452" s="87"/>
      <c r="BM452" s="87"/>
      <c r="BN452" s="87"/>
      <c r="BO452" s="87"/>
      <c r="BP452" s="87"/>
      <c r="BQ452" s="87"/>
      <c r="BR452" s="87"/>
    </row>
    <row r="453" spans="2:76" ht="15" customHeight="1"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  <c r="AS453" s="87"/>
      <c r="AT453" s="87"/>
      <c r="AU453" s="87"/>
      <c r="AV453" s="87"/>
      <c r="AW453" s="87"/>
      <c r="AX453" s="87"/>
      <c r="AY453" s="87"/>
      <c r="AZ453" s="87"/>
      <c r="BA453" s="87"/>
      <c r="BB453" s="87"/>
      <c r="BC453" s="87"/>
      <c r="BD453" s="87"/>
      <c r="BE453" s="87"/>
      <c r="BF453" s="87"/>
      <c r="BG453" s="87"/>
      <c r="BH453" s="87"/>
      <c r="BI453" s="87"/>
      <c r="BJ453" s="87"/>
      <c r="BK453" s="87"/>
      <c r="BL453" s="87"/>
      <c r="BM453" s="87"/>
      <c r="BN453" s="87"/>
      <c r="BO453" s="87"/>
      <c r="BP453" s="87"/>
      <c r="BQ453" s="87"/>
      <c r="BR453" s="87"/>
    </row>
    <row r="454" spans="2:76" ht="15" customHeight="1"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  <c r="AV454" s="87"/>
      <c r="AW454" s="87"/>
      <c r="AX454" s="87"/>
      <c r="AY454" s="87"/>
      <c r="AZ454" s="87"/>
      <c r="BA454" s="87"/>
      <c r="BB454" s="87"/>
      <c r="BC454" s="87"/>
      <c r="BD454" s="87"/>
      <c r="BE454" s="87"/>
      <c r="BF454" s="87"/>
      <c r="BG454" s="87"/>
      <c r="BH454" s="87"/>
      <c r="BI454" s="87"/>
      <c r="BJ454" s="87"/>
      <c r="BK454" s="87"/>
      <c r="BL454" s="87"/>
      <c r="BM454" s="87"/>
      <c r="BN454" s="87"/>
      <c r="BO454" s="87"/>
      <c r="BP454" s="87"/>
      <c r="BQ454" s="87"/>
      <c r="BR454" s="87"/>
    </row>
    <row r="455" spans="2:76" ht="15" customHeight="1"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  <c r="AS455" s="87"/>
      <c r="AT455" s="87"/>
      <c r="AU455" s="87"/>
      <c r="AV455" s="87"/>
      <c r="AW455" s="87"/>
      <c r="AX455" s="87"/>
      <c r="AY455" s="87"/>
      <c r="AZ455" s="87"/>
      <c r="BA455" s="87"/>
      <c r="BB455" s="87"/>
      <c r="BC455" s="87"/>
      <c r="BD455" s="87"/>
      <c r="BE455" s="87"/>
      <c r="BF455" s="87"/>
      <c r="BG455" s="87"/>
      <c r="BH455" s="87"/>
      <c r="BI455" s="87"/>
      <c r="BJ455" s="87"/>
      <c r="BK455" s="87"/>
      <c r="BL455" s="87"/>
      <c r="BM455" s="87"/>
      <c r="BN455" s="87"/>
      <c r="BO455" s="87"/>
      <c r="BP455" s="87"/>
      <c r="BQ455" s="87"/>
      <c r="BR455" s="87"/>
    </row>
    <row r="456" spans="2:76" ht="15" customHeight="1"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  <c r="AS456" s="87"/>
      <c r="AT456" s="87"/>
      <c r="AU456" s="87"/>
      <c r="AV456" s="87"/>
      <c r="AW456" s="87"/>
      <c r="AX456" s="87"/>
      <c r="AY456" s="87"/>
      <c r="AZ456" s="87"/>
      <c r="BA456" s="87"/>
      <c r="BB456" s="87"/>
      <c r="BC456" s="87"/>
      <c r="BD456" s="87"/>
      <c r="BE456" s="87"/>
      <c r="BF456" s="87"/>
      <c r="BG456" s="87"/>
      <c r="BH456" s="87"/>
      <c r="BI456" s="87"/>
      <c r="BJ456" s="87"/>
      <c r="BK456" s="87"/>
      <c r="BL456" s="87"/>
      <c r="BM456" s="87"/>
      <c r="BN456" s="87"/>
      <c r="BO456" s="87"/>
      <c r="BP456" s="87"/>
      <c r="BQ456" s="87"/>
      <c r="BR456" s="87"/>
    </row>
    <row r="457" spans="2:76" ht="15" customHeight="1"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  <c r="AS457" s="87"/>
      <c r="AT457" s="87"/>
      <c r="AU457" s="87"/>
      <c r="AV457" s="87"/>
      <c r="AW457" s="87"/>
      <c r="AX457" s="87"/>
      <c r="AY457" s="87"/>
      <c r="AZ457" s="87"/>
      <c r="BA457" s="87"/>
      <c r="BB457" s="87"/>
      <c r="BC457" s="87"/>
      <c r="BD457" s="87"/>
      <c r="BE457" s="87"/>
      <c r="BF457" s="87"/>
      <c r="BG457" s="87"/>
      <c r="BH457" s="87"/>
      <c r="BI457" s="87"/>
      <c r="BJ457" s="87"/>
      <c r="BK457" s="87"/>
      <c r="BL457" s="87"/>
      <c r="BM457" s="87"/>
      <c r="BN457" s="87"/>
      <c r="BO457" s="87"/>
      <c r="BP457" s="87"/>
      <c r="BQ457" s="87"/>
      <c r="BR457" s="87"/>
    </row>
    <row r="458" spans="2:76" ht="15" customHeight="1"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  <c r="AS458" s="87"/>
      <c r="AT458" s="87"/>
      <c r="AU458" s="87"/>
      <c r="AV458" s="87"/>
      <c r="AW458" s="87"/>
      <c r="AX458" s="87"/>
      <c r="AY458" s="87"/>
      <c r="AZ458" s="87"/>
      <c r="BA458" s="87"/>
      <c r="BB458" s="87"/>
      <c r="BC458" s="87"/>
      <c r="BD458" s="87"/>
      <c r="BE458" s="87"/>
      <c r="BF458" s="87"/>
      <c r="BG458" s="87"/>
      <c r="BH458" s="87"/>
      <c r="BI458" s="87"/>
      <c r="BJ458" s="87"/>
      <c r="BK458" s="87"/>
      <c r="BL458" s="87"/>
      <c r="BM458" s="87"/>
      <c r="BN458" s="87"/>
      <c r="BO458" s="87"/>
      <c r="BP458" s="87"/>
      <c r="BQ458" s="87"/>
      <c r="BR458" s="87"/>
    </row>
    <row r="459" spans="2:76" ht="15" customHeight="1"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  <c r="AS459" s="87"/>
      <c r="AT459" s="87"/>
      <c r="AU459" s="87"/>
      <c r="AV459" s="87"/>
      <c r="AW459" s="87"/>
      <c r="AX459" s="87"/>
      <c r="AY459" s="87"/>
      <c r="AZ459" s="87"/>
      <c r="BA459" s="87"/>
      <c r="BB459" s="87"/>
      <c r="BC459" s="87"/>
      <c r="BD459" s="87"/>
      <c r="BE459" s="87"/>
      <c r="BF459" s="87"/>
      <c r="BG459" s="87"/>
      <c r="BH459" s="87"/>
      <c r="BI459" s="87"/>
      <c r="BJ459" s="87"/>
      <c r="BK459" s="87"/>
      <c r="BL459" s="87"/>
      <c r="BM459" s="87"/>
      <c r="BN459" s="87"/>
      <c r="BO459" s="87"/>
      <c r="BP459" s="87"/>
      <c r="BQ459" s="87"/>
      <c r="BR459" s="87"/>
    </row>
    <row r="460" spans="2:76" ht="15" customHeight="1"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  <c r="AV460" s="87"/>
      <c r="AW460" s="87"/>
      <c r="AX460" s="87"/>
      <c r="AY460" s="87"/>
      <c r="AZ460" s="87"/>
      <c r="BA460" s="87"/>
      <c r="BB460" s="87"/>
      <c r="BC460" s="87"/>
      <c r="BD460" s="87"/>
      <c r="BE460" s="87"/>
      <c r="BF460" s="87"/>
      <c r="BG460" s="87"/>
      <c r="BH460" s="87"/>
      <c r="BI460" s="87"/>
      <c r="BJ460" s="87"/>
      <c r="BK460" s="87"/>
      <c r="BL460" s="87"/>
      <c r="BM460" s="87"/>
      <c r="BN460" s="87"/>
      <c r="BO460" s="87"/>
      <c r="BP460" s="87"/>
      <c r="BQ460" s="87"/>
      <c r="BR460" s="87"/>
    </row>
    <row r="461" spans="2:76" ht="15" customHeight="1"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  <c r="AS461" s="87"/>
      <c r="AT461" s="87"/>
      <c r="AU461" s="87"/>
      <c r="AV461" s="87"/>
      <c r="AW461" s="87"/>
      <c r="AX461" s="87"/>
      <c r="AY461" s="87"/>
      <c r="AZ461" s="87"/>
      <c r="BA461" s="87"/>
      <c r="BB461" s="87"/>
      <c r="BC461" s="87"/>
      <c r="BD461" s="87"/>
      <c r="BE461" s="87"/>
      <c r="BF461" s="87"/>
      <c r="BG461" s="87"/>
      <c r="BH461" s="87"/>
      <c r="BI461" s="87"/>
      <c r="BJ461" s="87"/>
      <c r="BK461" s="87"/>
      <c r="BL461" s="87"/>
      <c r="BM461" s="87"/>
      <c r="BN461" s="87"/>
      <c r="BO461" s="87"/>
      <c r="BP461" s="87"/>
      <c r="BQ461" s="87"/>
      <c r="BR461" s="87"/>
    </row>
    <row r="462" spans="2:76" ht="15" customHeight="1"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  <c r="AS462" s="87"/>
      <c r="AT462" s="87"/>
      <c r="AU462" s="87"/>
      <c r="AV462" s="87"/>
      <c r="AW462" s="87"/>
      <c r="AX462" s="87"/>
      <c r="AY462" s="87"/>
      <c r="AZ462" s="87"/>
      <c r="BA462" s="87"/>
      <c r="BB462" s="87"/>
      <c r="BC462" s="87"/>
      <c r="BD462" s="87"/>
      <c r="BE462" s="87"/>
      <c r="BF462" s="87"/>
      <c r="BG462" s="87"/>
      <c r="BH462" s="87"/>
      <c r="BI462" s="87"/>
      <c r="BJ462" s="87"/>
      <c r="BK462" s="87"/>
      <c r="BL462" s="87"/>
      <c r="BM462" s="87"/>
      <c r="BN462" s="87"/>
      <c r="BO462" s="87"/>
      <c r="BP462" s="87"/>
      <c r="BQ462" s="87"/>
      <c r="BR462" s="87"/>
    </row>
    <row r="463" spans="2:76" ht="15" customHeight="1"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  <c r="AS463" s="87"/>
      <c r="AT463" s="87"/>
      <c r="AU463" s="87"/>
      <c r="AV463" s="87"/>
      <c r="AW463" s="87"/>
      <c r="AX463" s="87"/>
      <c r="AY463" s="87"/>
      <c r="AZ463" s="87"/>
      <c r="BA463" s="87"/>
      <c r="BB463" s="87"/>
      <c r="BC463" s="87"/>
      <c r="BD463" s="87"/>
      <c r="BE463" s="87"/>
      <c r="BF463" s="87"/>
      <c r="BG463" s="87"/>
      <c r="BH463" s="87"/>
      <c r="BI463" s="87"/>
      <c r="BJ463" s="87"/>
      <c r="BK463" s="87"/>
      <c r="BL463" s="87"/>
      <c r="BM463" s="87"/>
      <c r="BN463" s="87"/>
      <c r="BO463" s="87"/>
      <c r="BP463" s="87"/>
      <c r="BQ463" s="87"/>
      <c r="BR463" s="87"/>
    </row>
    <row r="464" spans="2:76"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  <c r="AS464" s="87"/>
      <c r="AT464" s="87"/>
      <c r="AU464" s="87"/>
      <c r="AV464" s="87"/>
      <c r="AW464" s="87"/>
      <c r="AX464" s="87"/>
      <c r="AY464" s="87"/>
      <c r="AZ464" s="87"/>
      <c r="BA464" s="87"/>
      <c r="BB464" s="87"/>
      <c r="BC464" s="87"/>
      <c r="BD464" s="87"/>
      <c r="BE464" s="87"/>
      <c r="BF464" s="87"/>
      <c r="BG464" s="87"/>
      <c r="BH464" s="87"/>
      <c r="BI464" s="87"/>
      <c r="BJ464" s="87"/>
      <c r="BK464" s="87"/>
      <c r="BL464" s="87"/>
      <c r="BM464" s="87"/>
      <c r="BN464" s="87"/>
      <c r="BO464" s="87"/>
      <c r="BP464" s="87"/>
      <c r="BQ464" s="87"/>
      <c r="BR464" s="87"/>
      <c r="BS464" s="5"/>
      <c r="BT464" s="5"/>
      <c r="BU464" s="5"/>
      <c r="BV464" s="5"/>
      <c r="BW464" s="5"/>
      <c r="BX464" s="5"/>
    </row>
    <row r="465" spans="2:76"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  <c r="AS465" s="87"/>
      <c r="AT465" s="87"/>
      <c r="AU465" s="87"/>
      <c r="AV465" s="87"/>
      <c r="AW465" s="87"/>
      <c r="AX465" s="87"/>
      <c r="AY465" s="87"/>
      <c r="AZ465" s="87"/>
      <c r="BA465" s="87"/>
      <c r="BB465" s="87"/>
      <c r="BC465" s="87"/>
      <c r="BD465" s="87"/>
      <c r="BE465" s="87"/>
      <c r="BF465" s="87"/>
      <c r="BG465" s="87"/>
      <c r="BH465" s="87"/>
      <c r="BI465" s="87"/>
      <c r="BJ465" s="87"/>
      <c r="BK465" s="87"/>
      <c r="BL465" s="87"/>
      <c r="BM465" s="87"/>
      <c r="BN465" s="87"/>
      <c r="BO465" s="87"/>
      <c r="BP465" s="87"/>
      <c r="BQ465" s="87"/>
      <c r="BR465" s="87"/>
      <c r="BS465" s="5"/>
      <c r="BT465" s="5"/>
      <c r="BU465" s="5"/>
      <c r="BV465" s="5"/>
      <c r="BW465" s="5"/>
      <c r="BX465" s="5"/>
    </row>
    <row r="466" spans="2:76" ht="15" customHeight="1"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  <c r="AS466" s="87"/>
      <c r="AT466" s="87"/>
      <c r="AU466" s="87"/>
      <c r="AV466" s="87"/>
      <c r="AW466" s="87"/>
      <c r="AX466" s="87"/>
      <c r="AY466" s="87"/>
      <c r="AZ466" s="87"/>
      <c r="BA466" s="87"/>
      <c r="BB466" s="87"/>
      <c r="BC466" s="87"/>
      <c r="BD466" s="87"/>
      <c r="BE466" s="87"/>
      <c r="BF466" s="87"/>
      <c r="BG466" s="87"/>
      <c r="BH466" s="87"/>
      <c r="BI466" s="87"/>
      <c r="BJ466" s="87"/>
      <c r="BK466" s="87"/>
      <c r="BL466" s="87"/>
      <c r="BM466" s="87"/>
      <c r="BN466" s="87"/>
      <c r="BO466" s="87"/>
      <c r="BP466" s="87"/>
      <c r="BQ466" s="87"/>
      <c r="BR466" s="87"/>
    </row>
    <row r="467" spans="2:76" ht="15" customHeight="1"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  <c r="AS467" s="87"/>
      <c r="AT467" s="87"/>
      <c r="AU467" s="87"/>
      <c r="AV467" s="87"/>
      <c r="AW467" s="87"/>
      <c r="AX467" s="87"/>
      <c r="AY467" s="87"/>
      <c r="AZ467" s="87"/>
      <c r="BA467" s="87"/>
      <c r="BB467" s="87"/>
      <c r="BC467" s="87"/>
      <c r="BD467" s="87"/>
      <c r="BE467" s="87"/>
      <c r="BF467" s="87"/>
      <c r="BG467" s="87"/>
      <c r="BH467" s="87"/>
      <c r="BI467" s="87"/>
      <c r="BJ467" s="87"/>
      <c r="BK467" s="87"/>
      <c r="BL467" s="87"/>
      <c r="BM467" s="87"/>
      <c r="BN467" s="87"/>
      <c r="BO467" s="87"/>
      <c r="BP467" s="87"/>
      <c r="BQ467" s="87"/>
      <c r="BR467" s="87"/>
    </row>
    <row r="468" spans="2:76" ht="15" customHeight="1"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  <c r="AS468" s="87"/>
      <c r="AT468" s="87"/>
      <c r="AU468" s="87"/>
      <c r="AV468" s="87"/>
      <c r="AW468" s="87"/>
      <c r="AX468" s="87"/>
      <c r="AY468" s="87"/>
      <c r="AZ468" s="87"/>
      <c r="BA468" s="87"/>
      <c r="BB468" s="87"/>
      <c r="BC468" s="87"/>
      <c r="BD468" s="87"/>
      <c r="BE468" s="87"/>
      <c r="BF468" s="87"/>
      <c r="BG468" s="87"/>
      <c r="BH468" s="87"/>
      <c r="BI468" s="87"/>
      <c r="BJ468" s="87"/>
      <c r="BK468" s="87"/>
      <c r="BL468" s="87"/>
      <c r="BM468" s="87"/>
      <c r="BN468" s="87"/>
      <c r="BO468" s="87"/>
      <c r="BP468" s="87"/>
      <c r="BQ468" s="87"/>
      <c r="BR468" s="87"/>
    </row>
    <row r="469" spans="2:76" ht="15" customHeight="1"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  <c r="AS469" s="87"/>
      <c r="AT469" s="87"/>
      <c r="AU469" s="87"/>
      <c r="AV469" s="87"/>
      <c r="AW469" s="87"/>
      <c r="AX469" s="87"/>
      <c r="AY469" s="87"/>
      <c r="AZ469" s="87"/>
      <c r="BA469" s="87"/>
      <c r="BB469" s="87"/>
      <c r="BC469" s="87"/>
      <c r="BD469" s="87"/>
      <c r="BE469" s="87"/>
      <c r="BF469" s="87"/>
      <c r="BG469" s="87"/>
      <c r="BH469" s="87"/>
      <c r="BI469" s="87"/>
      <c r="BJ469" s="87"/>
      <c r="BK469" s="87"/>
      <c r="BL469" s="87"/>
      <c r="BM469" s="87"/>
      <c r="BN469" s="87"/>
      <c r="BO469" s="87"/>
      <c r="BP469" s="87"/>
      <c r="BQ469" s="87"/>
      <c r="BR469" s="87"/>
    </row>
    <row r="470" spans="2:76" ht="15" customHeight="1"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  <c r="AS470" s="87"/>
      <c r="AT470" s="87"/>
      <c r="AU470" s="87"/>
      <c r="AV470" s="87"/>
      <c r="AW470" s="87"/>
      <c r="AX470" s="87"/>
      <c r="AY470" s="87"/>
      <c r="AZ470" s="87"/>
      <c r="BA470" s="87"/>
      <c r="BB470" s="87"/>
      <c r="BC470" s="87"/>
      <c r="BD470" s="87"/>
      <c r="BE470" s="87"/>
      <c r="BF470" s="87"/>
      <c r="BG470" s="87"/>
      <c r="BH470" s="87"/>
      <c r="BI470" s="87"/>
      <c r="BJ470" s="87"/>
      <c r="BK470" s="87"/>
      <c r="BL470" s="87"/>
      <c r="BM470" s="87"/>
      <c r="BN470" s="87"/>
      <c r="BO470" s="87"/>
      <c r="BP470" s="87"/>
      <c r="BQ470" s="87"/>
      <c r="BR470" s="87"/>
    </row>
    <row r="471" spans="2:76" ht="15" customHeight="1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  <c r="AS471" s="87"/>
      <c r="AT471" s="87"/>
      <c r="AU471" s="87"/>
      <c r="AV471" s="87"/>
      <c r="AW471" s="87"/>
      <c r="AX471" s="87"/>
      <c r="AY471" s="87"/>
      <c r="AZ471" s="87"/>
      <c r="BA471" s="87"/>
      <c r="BB471" s="87"/>
      <c r="BC471" s="87"/>
      <c r="BD471" s="87"/>
      <c r="BE471" s="87"/>
      <c r="BF471" s="87"/>
      <c r="BG471" s="87"/>
      <c r="BH471" s="87"/>
      <c r="BI471" s="87"/>
      <c r="BJ471" s="87"/>
      <c r="BK471" s="87"/>
      <c r="BL471" s="87"/>
      <c r="BM471" s="87"/>
      <c r="BN471" s="87"/>
      <c r="BO471" s="87"/>
      <c r="BP471" s="87"/>
      <c r="BQ471" s="87"/>
      <c r="BR471" s="87"/>
    </row>
    <row r="472" spans="2:76" ht="15" customHeight="1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  <c r="AS472" s="87"/>
      <c r="AT472" s="87"/>
      <c r="AU472" s="87"/>
      <c r="AV472" s="87"/>
      <c r="AW472" s="87"/>
      <c r="AX472" s="87"/>
      <c r="AY472" s="87"/>
      <c r="AZ472" s="87"/>
      <c r="BA472" s="87"/>
      <c r="BB472" s="87"/>
      <c r="BC472" s="87"/>
      <c r="BD472" s="87"/>
      <c r="BE472" s="87"/>
      <c r="BF472" s="87"/>
      <c r="BG472" s="87"/>
      <c r="BH472" s="87"/>
      <c r="BI472" s="87"/>
      <c r="BJ472" s="87"/>
      <c r="BK472" s="87"/>
      <c r="BL472" s="87"/>
      <c r="BM472" s="87"/>
      <c r="BN472" s="87"/>
      <c r="BO472" s="87"/>
      <c r="BP472" s="87"/>
      <c r="BQ472" s="87"/>
      <c r="BR472" s="87"/>
    </row>
    <row r="473" spans="2:76" ht="15" customHeight="1"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  <c r="AS473" s="87"/>
      <c r="AT473" s="87"/>
      <c r="AU473" s="87"/>
      <c r="AV473" s="87"/>
      <c r="AW473" s="87"/>
      <c r="AX473" s="87"/>
      <c r="AY473" s="87"/>
      <c r="AZ473" s="87"/>
      <c r="BA473" s="87"/>
      <c r="BB473" s="87"/>
      <c r="BC473" s="87"/>
      <c r="BD473" s="87"/>
      <c r="BE473" s="87"/>
      <c r="BF473" s="87"/>
      <c r="BG473" s="87"/>
      <c r="BH473" s="87"/>
      <c r="BI473" s="87"/>
      <c r="BJ473" s="87"/>
      <c r="BK473" s="87"/>
      <c r="BL473" s="87"/>
      <c r="BM473" s="87"/>
      <c r="BN473" s="87"/>
      <c r="BO473" s="87"/>
      <c r="BP473" s="87"/>
      <c r="BQ473" s="87"/>
      <c r="BR473" s="87"/>
    </row>
    <row r="474" spans="2:76" ht="15" customHeight="1"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  <c r="AS474" s="87"/>
      <c r="AT474" s="87"/>
      <c r="AU474" s="87"/>
      <c r="AV474" s="87"/>
      <c r="AW474" s="87"/>
      <c r="AX474" s="87"/>
      <c r="AY474" s="87"/>
      <c r="AZ474" s="87"/>
      <c r="BA474" s="87"/>
      <c r="BB474" s="87"/>
      <c r="BC474" s="87"/>
      <c r="BD474" s="87"/>
      <c r="BE474" s="87"/>
      <c r="BF474" s="87"/>
      <c r="BG474" s="87"/>
      <c r="BH474" s="87"/>
      <c r="BI474" s="87"/>
      <c r="BJ474" s="87"/>
      <c r="BK474" s="87"/>
      <c r="BL474" s="87"/>
      <c r="BM474" s="87"/>
      <c r="BN474" s="87"/>
      <c r="BO474" s="87"/>
      <c r="BP474" s="87"/>
      <c r="BQ474" s="87"/>
      <c r="BR474" s="87"/>
    </row>
    <row r="475" spans="2:76" ht="15" customHeight="1"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  <c r="AS475" s="87"/>
      <c r="AT475" s="87"/>
      <c r="AU475" s="87"/>
      <c r="AV475" s="87"/>
      <c r="AW475" s="87"/>
      <c r="AX475" s="87"/>
      <c r="AY475" s="87"/>
      <c r="AZ475" s="87"/>
      <c r="BA475" s="87"/>
      <c r="BB475" s="87"/>
      <c r="BC475" s="87"/>
      <c r="BD475" s="87"/>
      <c r="BE475" s="87"/>
      <c r="BF475" s="87"/>
      <c r="BG475" s="87"/>
      <c r="BH475" s="87"/>
      <c r="BI475" s="87"/>
      <c r="BJ475" s="87"/>
      <c r="BK475" s="87"/>
      <c r="BL475" s="87"/>
      <c r="BM475" s="87"/>
      <c r="BN475" s="87"/>
      <c r="BO475" s="87"/>
      <c r="BP475" s="87"/>
      <c r="BQ475" s="87"/>
      <c r="BR475" s="87"/>
    </row>
    <row r="476" spans="2:76" ht="15" customHeight="1"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  <c r="AS476" s="87"/>
      <c r="AT476" s="87"/>
      <c r="AU476" s="87"/>
      <c r="AV476" s="87"/>
      <c r="AW476" s="87"/>
      <c r="AX476" s="87"/>
      <c r="AY476" s="87"/>
      <c r="AZ476" s="87"/>
      <c r="BA476" s="87"/>
      <c r="BB476" s="87"/>
      <c r="BC476" s="87"/>
      <c r="BD476" s="87"/>
      <c r="BE476" s="87"/>
      <c r="BF476" s="87"/>
      <c r="BG476" s="87"/>
      <c r="BH476" s="87"/>
      <c r="BI476" s="87"/>
      <c r="BJ476" s="87"/>
      <c r="BK476" s="87"/>
      <c r="BL476" s="87"/>
      <c r="BM476" s="87"/>
      <c r="BN476" s="87"/>
      <c r="BO476" s="87"/>
      <c r="BP476" s="87"/>
      <c r="BQ476" s="87"/>
      <c r="BR476" s="87"/>
    </row>
    <row r="477" spans="2:76"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  <c r="AS477" s="87"/>
      <c r="AT477" s="87"/>
      <c r="AU477" s="87"/>
      <c r="AV477" s="87"/>
      <c r="AW477" s="87"/>
      <c r="AX477" s="87"/>
      <c r="AY477" s="87"/>
      <c r="AZ477" s="87"/>
      <c r="BA477" s="87"/>
      <c r="BB477" s="87"/>
      <c r="BC477" s="87"/>
      <c r="BD477" s="87"/>
      <c r="BE477" s="87"/>
      <c r="BF477" s="87"/>
      <c r="BG477" s="87"/>
      <c r="BH477" s="87"/>
      <c r="BI477" s="87"/>
      <c r="BJ477" s="87"/>
      <c r="BK477" s="87"/>
      <c r="BL477" s="87"/>
      <c r="BM477" s="87"/>
      <c r="BN477" s="87"/>
      <c r="BO477" s="87"/>
      <c r="BP477" s="87"/>
      <c r="BQ477" s="87"/>
      <c r="BR477" s="87"/>
      <c r="BS477" s="5"/>
      <c r="BT477" s="5"/>
      <c r="BU477" s="5"/>
      <c r="BV477" s="5"/>
      <c r="BW477" s="5"/>
      <c r="BX477" s="5"/>
    </row>
    <row r="478" spans="2:76" ht="15" customHeight="1"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  <c r="AS478" s="87"/>
      <c r="AT478" s="87"/>
      <c r="AU478" s="87"/>
      <c r="AV478" s="87"/>
      <c r="AW478" s="87"/>
      <c r="AX478" s="87"/>
      <c r="AY478" s="87"/>
      <c r="AZ478" s="87"/>
      <c r="BA478" s="87"/>
      <c r="BB478" s="87"/>
      <c r="BC478" s="87"/>
      <c r="BD478" s="87"/>
      <c r="BE478" s="87"/>
      <c r="BF478" s="87"/>
      <c r="BG478" s="87"/>
      <c r="BH478" s="87"/>
      <c r="BI478" s="87"/>
      <c r="BJ478" s="87"/>
      <c r="BK478" s="87"/>
      <c r="BL478" s="87"/>
      <c r="BM478" s="87"/>
      <c r="BN478" s="87"/>
      <c r="BO478" s="87"/>
      <c r="BP478" s="87"/>
      <c r="BQ478" s="87"/>
      <c r="BR478" s="87"/>
    </row>
    <row r="479" spans="2:76" ht="15" customHeight="1"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  <c r="AS479" s="87"/>
      <c r="AT479" s="87"/>
      <c r="AU479" s="87"/>
      <c r="AV479" s="87"/>
      <c r="AW479" s="87"/>
      <c r="AX479" s="87"/>
      <c r="AY479" s="87"/>
      <c r="AZ479" s="87"/>
      <c r="BA479" s="87"/>
      <c r="BB479" s="87"/>
      <c r="BC479" s="87"/>
      <c r="BD479" s="87"/>
      <c r="BE479" s="87"/>
      <c r="BF479" s="87"/>
      <c r="BG479" s="87"/>
      <c r="BH479" s="87"/>
      <c r="BI479" s="87"/>
      <c r="BJ479" s="87"/>
      <c r="BK479" s="87"/>
      <c r="BL479" s="87"/>
      <c r="BM479" s="87"/>
      <c r="BN479" s="87"/>
      <c r="BO479" s="87"/>
      <c r="BP479" s="87"/>
      <c r="BQ479" s="87"/>
      <c r="BR479" s="87"/>
    </row>
    <row r="480" spans="2:76" ht="15" customHeight="1"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  <c r="AS480" s="87"/>
      <c r="AT480" s="87"/>
      <c r="AU480" s="87"/>
      <c r="AV480" s="87"/>
      <c r="AW480" s="87"/>
      <c r="AX480" s="87"/>
      <c r="AY480" s="87"/>
      <c r="AZ480" s="87"/>
      <c r="BA480" s="87"/>
      <c r="BB480" s="87"/>
      <c r="BC480" s="87"/>
      <c r="BD480" s="87"/>
      <c r="BE480" s="87"/>
      <c r="BF480" s="87"/>
      <c r="BG480" s="87"/>
      <c r="BH480" s="87"/>
      <c r="BI480" s="87"/>
      <c r="BJ480" s="87"/>
      <c r="BK480" s="87"/>
      <c r="BL480" s="87"/>
      <c r="BM480" s="87"/>
      <c r="BN480" s="87"/>
      <c r="BO480" s="87"/>
      <c r="BP480" s="87"/>
      <c r="BQ480" s="87"/>
      <c r="BR480" s="87"/>
    </row>
    <row r="481" spans="2:76" ht="15" customHeight="1"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  <c r="AS481" s="87"/>
      <c r="AT481" s="87"/>
      <c r="AU481" s="87"/>
      <c r="AV481" s="87"/>
      <c r="AW481" s="87"/>
      <c r="AX481" s="87"/>
      <c r="AY481" s="87"/>
      <c r="AZ481" s="87"/>
      <c r="BA481" s="87"/>
      <c r="BB481" s="87"/>
      <c r="BC481" s="87"/>
      <c r="BD481" s="87"/>
      <c r="BE481" s="87"/>
      <c r="BF481" s="87"/>
      <c r="BG481" s="87"/>
      <c r="BH481" s="87"/>
      <c r="BI481" s="87"/>
      <c r="BJ481" s="87"/>
      <c r="BK481" s="87"/>
      <c r="BL481" s="87"/>
      <c r="BM481" s="87"/>
      <c r="BN481" s="87"/>
      <c r="BO481" s="87"/>
      <c r="BP481" s="87"/>
      <c r="BQ481" s="87"/>
      <c r="BR481" s="87"/>
    </row>
    <row r="482" spans="2:76" ht="15" customHeight="1"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  <c r="AS482" s="87"/>
      <c r="AT482" s="87"/>
      <c r="AU482" s="87"/>
      <c r="AV482" s="87"/>
      <c r="AW482" s="87"/>
      <c r="AX482" s="87"/>
      <c r="AY482" s="87"/>
      <c r="AZ482" s="87"/>
      <c r="BA482" s="87"/>
      <c r="BB482" s="87"/>
      <c r="BC482" s="87"/>
      <c r="BD482" s="87"/>
      <c r="BE482" s="87"/>
      <c r="BF482" s="87"/>
      <c r="BG482" s="87"/>
      <c r="BH482" s="87"/>
      <c r="BI482" s="87"/>
      <c r="BJ482" s="87"/>
      <c r="BK482" s="87"/>
      <c r="BL482" s="87"/>
      <c r="BM482" s="87"/>
      <c r="BN482" s="87"/>
      <c r="BO482" s="87"/>
      <c r="BP482" s="87"/>
      <c r="BQ482" s="87"/>
      <c r="BR482" s="87"/>
    </row>
    <row r="483" spans="2:76" ht="15" customHeight="1"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  <c r="AS483" s="87"/>
      <c r="AT483" s="87"/>
      <c r="AU483" s="87"/>
      <c r="AV483" s="87"/>
      <c r="AW483" s="87"/>
      <c r="AX483" s="87"/>
      <c r="AY483" s="87"/>
      <c r="AZ483" s="87"/>
      <c r="BA483" s="87"/>
      <c r="BB483" s="87"/>
      <c r="BC483" s="87"/>
      <c r="BD483" s="87"/>
      <c r="BE483" s="87"/>
      <c r="BF483" s="87"/>
      <c r="BG483" s="87"/>
      <c r="BH483" s="87"/>
      <c r="BI483" s="87"/>
      <c r="BJ483" s="87"/>
      <c r="BK483" s="87"/>
      <c r="BL483" s="87"/>
      <c r="BM483" s="87"/>
      <c r="BN483" s="87"/>
      <c r="BO483" s="87"/>
      <c r="BP483" s="87"/>
      <c r="BQ483" s="87"/>
      <c r="BR483" s="87"/>
    </row>
    <row r="484" spans="2:76" ht="15" customHeight="1"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  <c r="AS484" s="87"/>
      <c r="AT484" s="87"/>
      <c r="AU484" s="87"/>
      <c r="AV484" s="87"/>
      <c r="AW484" s="87"/>
      <c r="AX484" s="87"/>
      <c r="AY484" s="87"/>
      <c r="AZ484" s="87"/>
      <c r="BA484" s="87"/>
      <c r="BB484" s="87"/>
      <c r="BC484" s="87"/>
      <c r="BD484" s="87"/>
      <c r="BE484" s="87"/>
      <c r="BF484" s="87"/>
      <c r="BG484" s="87"/>
      <c r="BH484" s="87"/>
      <c r="BI484" s="87"/>
      <c r="BJ484" s="87"/>
      <c r="BK484" s="87"/>
      <c r="BL484" s="87"/>
      <c r="BM484" s="87"/>
      <c r="BN484" s="87"/>
      <c r="BO484" s="87"/>
      <c r="BP484" s="87"/>
      <c r="BQ484" s="87"/>
      <c r="BR484" s="87"/>
    </row>
    <row r="485" spans="2:76" ht="15" customHeight="1"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  <c r="AS485" s="87"/>
      <c r="AT485" s="87"/>
      <c r="AU485" s="87"/>
      <c r="AV485" s="87"/>
      <c r="AW485" s="87"/>
      <c r="AX485" s="87"/>
      <c r="AY485" s="87"/>
      <c r="AZ485" s="87"/>
      <c r="BA485" s="87"/>
      <c r="BB485" s="87"/>
      <c r="BC485" s="87"/>
      <c r="BD485" s="87"/>
      <c r="BE485" s="87"/>
      <c r="BF485" s="87"/>
      <c r="BG485" s="87"/>
      <c r="BH485" s="87"/>
      <c r="BI485" s="87"/>
      <c r="BJ485" s="87"/>
      <c r="BK485" s="87"/>
      <c r="BL485" s="87"/>
      <c r="BM485" s="87"/>
      <c r="BN485" s="87"/>
      <c r="BO485" s="87"/>
      <c r="BP485" s="87"/>
      <c r="BQ485" s="87"/>
      <c r="BR485" s="87"/>
    </row>
    <row r="486" spans="2:76" ht="15" customHeight="1"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  <c r="AS486" s="87"/>
      <c r="AT486" s="87"/>
      <c r="AU486" s="87"/>
      <c r="AV486" s="87"/>
      <c r="AW486" s="87"/>
      <c r="AX486" s="87"/>
      <c r="AY486" s="87"/>
      <c r="AZ486" s="87"/>
      <c r="BA486" s="87"/>
      <c r="BB486" s="87"/>
      <c r="BC486" s="87"/>
      <c r="BD486" s="87"/>
      <c r="BE486" s="87"/>
      <c r="BF486" s="87"/>
      <c r="BG486" s="87"/>
      <c r="BH486" s="87"/>
      <c r="BI486" s="87"/>
      <c r="BJ486" s="87"/>
      <c r="BK486" s="87"/>
      <c r="BL486" s="87"/>
      <c r="BM486" s="87"/>
      <c r="BN486" s="87"/>
      <c r="BO486" s="87"/>
      <c r="BP486" s="87"/>
      <c r="BQ486" s="87"/>
      <c r="BR486" s="87"/>
    </row>
    <row r="487" spans="2:76" ht="15" customHeight="1"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  <c r="AS487" s="87"/>
      <c r="AT487" s="87"/>
      <c r="AU487" s="87"/>
      <c r="AV487" s="87"/>
      <c r="AW487" s="87"/>
      <c r="AX487" s="87"/>
      <c r="AY487" s="87"/>
      <c r="AZ487" s="87"/>
      <c r="BA487" s="87"/>
      <c r="BB487" s="87"/>
      <c r="BC487" s="87"/>
      <c r="BD487" s="87"/>
      <c r="BE487" s="87"/>
      <c r="BF487" s="87"/>
      <c r="BG487" s="87"/>
      <c r="BH487" s="87"/>
      <c r="BI487" s="87"/>
      <c r="BJ487" s="87"/>
      <c r="BK487" s="87"/>
      <c r="BL487" s="87"/>
      <c r="BM487" s="87"/>
      <c r="BN487" s="87"/>
      <c r="BO487" s="87"/>
      <c r="BP487" s="87"/>
      <c r="BQ487" s="87"/>
      <c r="BR487" s="87"/>
    </row>
    <row r="488" spans="2:76"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  <c r="AS488" s="87"/>
      <c r="AT488" s="87"/>
      <c r="AU488" s="87"/>
      <c r="AV488" s="87"/>
      <c r="AW488" s="87"/>
      <c r="AX488" s="87"/>
      <c r="AY488" s="87"/>
      <c r="AZ488" s="87"/>
      <c r="BA488" s="87"/>
      <c r="BB488" s="87"/>
      <c r="BC488" s="87"/>
      <c r="BD488" s="87"/>
      <c r="BE488" s="87"/>
      <c r="BF488" s="87"/>
      <c r="BG488" s="87"/>
      <c r="BH488" s="87"/>
      <c r="BI488" s="87"/>
      <c r="BJ488" s="87"/>
      <c r="BK488" s="87"/>
      <c r="BL488" s="87"/>
      <c r="BM488" s="87"/>
      <c r="BN488" s="87"/>
      <c r="BO488" s="87"/>
      <c r="BP488" s="87"/>
      <c r="BQ488" s="87"/>
      <c r="BR488" s="87"/>
      <c r="BS488" s="5"/>
      <c r="BT488" s="5"/>
      <c r="BU488" s="5"/>
      <c r="BV488" s="5"/>
      <c r="BW488" s="5"/>
      <c r="BX488" s="5"/>
    </row>
    <row r="489" spans="2:76" ht="15" customHeight="1"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  <c r="AV489" s="87"/>
      <c r="AW489" s="87"/>
      <c r="AX489" s="87"/>
      <c r="AY489" s="87"/>
      <c r="AZ489" s="87"/>
      <c r="BA489" s="87"/>
      <c r="BB489" s="87"/>
      <c r="BC489" s="87"/>
      <c r="BD489" s="87"/>
      <c r="BE489" s="87"/>
      <c r="BF489" s="87"/>
      <c r="BG489" s="87"/>
      <c r="BH489" s="87"/>
      <c r="BI489" s="87"/>
      <c r="BJ489" s="87"/>
      <c r="BK489" s="87"/>
      <c r="BL489" s="87"/>
      <c r="BM489" s="87"/>
      <c r="BN489" s="87"/>
      <c r="BO489" s="87"/>
      <c r="BP489" s="87"/>
      <c r="BQ489" s="87"/>
      <c r="BR489" s="87"/>
    </row>
    <row r="490" spans="2:76" ht="15" customHeight="1"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87"/>
      <c r="AU490" s="87"/>
      <c r="AV490" s="87"/>
      <c r="AW490" s="87"/>
      <c r="AX490" s="87"/>
      <c r="AY490" s="87"/>
      <c r="AZ490" s="87"/>
      <c r="BA490" s="87"/>
      <c r="BB490" s="87"/>
      <c r="BC490" s="87"/>
      <c r="BD490" s="87"/>
      <c r="BE490" s="87"/>
      <c r="BF490" s="87"/>
      <c r="BG490" s="87"/>
      <c r="BH490" s="87"/>
      <c r="BI490" s="87"/>
      <c r="BJ490" s="87"/>
      <c r="BK490" s="87"/>
      <c r="BL490" s="87"/>
      <c r="BM490" s="87"/>
      <c r="BN490" s="87"/>
      <c r="BO490" s="87"/>
      <c r="BP490" s="87"/>
      <c r="BQ490" s="87"/>
      <c r="BR490" s="87"/>
    </row>
    <row r="491" spans="2:76" ht="15" customHeight="1"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  <c r="AS491" s="87"/>
      <c r="AT491" s="87"/>
      <c r="AU491" s="87"/>
      <c r="AV491" s="87"/>
      <c r="AW491" s="87"/>
      <c r="AX491" s="87"/>
      <c r="AY491" s="87"/>
      <c r="AZ491" s="87"/>
      <c r="BA491" s="87"/>
      <c r="BB491" s="87"/>
      <c r="BC491" s="87"/>
      <c r="BD491" s="87"/>
      <c r="BE491" s="87"/>
      <c r="BF491" s="87"/>
      <c r="BG491" s="87"/>
      <c r="BH491" s="87"/>
      <c r="BI491" s="87"/>
      <c r="BJ491" s="87"/>
      <c r="BK491" s="87"/>
      <c r="BL491" s="87"/>
      <c r="BM491" s="87"/>
      <c r="BN491" s="87"/>
      <c r="BO491" s="87"/>
      <c r="BP491" s="87"/>
      <c r="BQ491" s="87"/>
      <c r="BR491" s="87"/>
    </row>
    <row r="492" spans="2:76" ht="15" customHeight="1"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  <c r="AS492" s="87"/>
      <c r="AT492" s="87"/>
      <c r="AU492" s="87"/>
      <c r="AV492" s="87"/>
      <c r="AW492" s="87"/>
      <c r="AX492" s="87"/>
      <c r="AY492" s="87"/>
      <c r="AZ492" s="87"/>
      <c r="BA492" s="87"/>
      <c r="BB492" s="87"/>
      <c r="BC492" s="87"/>
      <c r="BD492" s="87"/>
      <c r="BE492" s="87"/>
      <c r="BF492" s="87"/>
      <c r="BG492" s="87"/>
      <c r="BH492" s="87"/>
      <c r="BI492" s="87"/>
      <c r="BJ492" s="87"/>
      <c r="BK492" s="87"/>
      <c r="BL492" s="87"/>
      <c r="BM492" s="87"/>
      <c r="BN492" s="87"/>
      <c r="BO492" s="87"/>
      <c r="BP492" s="87"/>
      <c r="BQ492" s="87"/>
      <c r="BR492" s="87"/>
    </row>
    <row r="493" spans="2:76" ht="15" customHeight="1"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  <c r="AS493" s="87"/>
      <c r="AT493" s="87"/>
      <c r="AU493" s="87"/>
      <c r="AV493" s="87"/>
      <c r="AW493" s="87"/>
      <c r="AX493" s="87"/>
      <c r="AY493" s="87"/>
      <c r="AZ493" s="87"/>
      <c r="BA493" s="87"/>
      <c r="BB493" s="87"/>
      <c r="BC493" s="87"/>
      <c r="BD493" s="87"/>
      <c r="BE493" s="87"/>
      <c r="BF493" s="87"/>
      <c r="BG493" s="87"/>
      <c r="BH493" s="87"/>
      <c r="BI493" s="87"/>
      <c r="BJ493" s="87"/>
      <c r="BK493" s="87"/>
      <c r="BL493" s="87"/>
      <c r="BM493" s="87"/>
      <c r="BN493" s="87"/>
      <c r="BO493" s="87"/>
      <c r="BP493" s="87"/>
      <c r="BQ493" s="87"/>
      <c r="BR493" s="87"/>
    </row>
    <row r="494" spans="2:76" ht="15" customHeight="1"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  <c r="AS494" s="87"/>
      <c r="AT494" s="87"/>
      <c r="AU494" s="87"/>
      <c r="AV494" s="87"/>
      <c r="AW494" s="87"/>
      <c r="AX494" s="87"/>
      <c r="AY494" s="87"/>
      <c r="AZ494" s="87"/>
      <c r="BA494" s="87"/>
      <c r="BB494" s="87"/>
      <c r="BC494" s="87"/>
      <c r="BD494" s="87"/>
      <c r="BE494" s="87"/>
      <c r="BF494" s="87"/>
      <c r="BG494" s="87"/>
      <c r="BH494" s="87"/>
      <c r="BI494" s="87"/>
      <c r="BJ494" s="87"/>
      <c r="BK494" s="87"/>
      <c r="BL494" s="87"/>
      <c r="BM494" s="87"/>
      <c r="BN494" s="87"/>
      <c r="BO494" s="87"/>
      <c r="BP494" s="87"/>
      <c r="BQ494" s="87"/>
      <c r="BR494" s="87"/>
    </row>
    <row r="495" spans="2:76" ht="15" customHeight="1"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  <c r="AS495" s="87"/>
      <c r="AT495" s="87"/>
      <c r="AU495" s="87"/>
      <c r="AV495" s="87"/>
      <c r="AW495" s="87"/>
      <c r="AX495" s="87"/>
      <c r="AY495" s="87"/>
      <c r="AZ495" s="87"/>
      <c r="BA495" s="87"/>
      <c r="BB495" s="87"/>
      <c r="BC495" s="87"/>
      <c r="BD495" s="87"/>
      <c r="BE495" s="87"/>
      <c r="BF495" s="87"/>
      <c r="BG495" s="87"/>
      <c r="BH495" s="87"/>
      <c r="BI495" s="87"/>
      <c r="BJ495" s="87"/>
      <c r="BK495" s="87"/>
      <c r="BL495" s="87"/>
      <c r="BM495" s="87"/>
      <c r="BN495" s="87"/>
      <c r="BO495" s="87"/>
      <c r="BP495" s="87"/>
      <c r="BQ495" s="87"/>
      <c r="BR495" s="87"/>
    </row>
    <row r="496" spans="2:76" ht="15" customHeight="1"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  <c r="AV496" s="87"/>
      <c r="AW496" s="87"/>
      <c r="AX496" s="87"/>
      <c r="AY496" s="87"/>
      <c r="AZ496" s="87"/>
      <c r="BA496" s="87"/>
      <c r="BB496" s="87"/>
      <c r="BC496" s="87"/>
      <c r="BD496" s="87"/>
      <c r="BE496" s="87"/>
      <c r="BF496" s="87"/>
      <c r="BG496" s="87"/>
      <c r="BH496" s="87"/>
      <c r="BI496" s="87"/>
      <c r="BJ496" s="87"/>
      <c r="BK496" s="87"/>
      <c r="BL496" s="87"/>
      <c r="BM496" s="87"/>
      <c r="BN496" s="87"/>
      <c r="BO496" s="87"/>
      <c r="BP496" s="87"/>
      <c r="BQ496" s="87"/>
      <c r="BR496" s="87"/>
    </row>
    <row r="497" spans="2:76"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  <c r="AV497" s="87"/>
      <c r="AW497" s="87"/>
      <c r="AX497" s="87"/>
      <c r="AY497" s="87"/>
      <c r="AZ497" s="87"/>
      <c r="BA497" s="87"/>
      <c r="BB497" s="87"/>
      <c r="BC497" s="87"/>
      <c r="BD497" s="87"/>
      <c r="BE497" s="87"/>
      <c r="BF497" s="87"/>
      <c r="BG497" s="87"/>
      <c r="BH497" s="87"/>
      <c r="BI497" s="87"/>
      <c r="BJ497" s="87"/>
      <c r="BK497" s="87"/>
      <c r="BL497" s="87"/>
      <c r="BM497" s="87"/>
      <c r="BN497" s="87"/>
      <c r="BO497" s="87"/>
      <c r="BP497" s="87"/>
      <c r="BQ497" s="87"/>
      <c r="BR497" s="87"/>
      <c r="BS497" s="5"/>
      <c r="BT497" s="5"/>
      <c r="BU497" s="5"/>
      <c r="BV497" s="5"/>
      <c r="BW497" s="5"/>
      <c r="BX497" s="5"/>
    </row>
    <row r="498" spans="2:76" ht="15" customHeight="1"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  <c r="AV498" s="87"/>
      <c r="AW498" s="87"/>
      <c r="AX498" s="87"/>
      <c r="AY498" s="87"/>
      <c r="AZ498" s="87"/>
      <c r="BA498" s="87"/>
      <c r="BB498" s="87"/>
      <c r="BC498" s="87"/>
      <c r="BD498" s="87"/>
      <c r="BE498" s="87"/>
      <c r="BF498" s="87"/>
      <c r="BG498" s="87"/>
      <c r="BH498" s="87"/>
      <c r="BI498" s="87"/>
      <c r="BJ498" s="87"/>
      <c r="BK498" s="87"/>
      <c r="BL498" s="87"/>
      <c r="BM498" s="87"/>
      <c r="BN498" s="87"/>
      <c r="BO498" s="87"/>
      <c r="BP498" s="87"/>
      <c r="BQ498" s="87"/>
      <c r="BR498" s="87"/>
    </row>
    <row r="499" spans="2:76" ht="15" customHeight="1"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  <c r="AV499" s="87"/>
      <c r="AW499" s="87"/>
      <c r="AX499" s="87"/>
      <c r="AY499" s="87"/>
      <c r="AZ499" s="87"/>
      <c r="BA499" s="87"/>
      <c r="BB499" s="87"/>
      <c r="BC499" s="87"/>
      <c r="BD499" s="87"/>
      <c r="BE499" s="87"/>
      <c r="BF499" s="87"/>
      <c r="BG499" s="87"/>
      <c r="BH499" s="87"/>
      <c r="BI499" s="87"/>
      <c r="BJ499" s="87"/>
      <c r="BK499" s="87"/>
      <c r="BL499" s="87"/>
      <c r="BM499" s="87"/>
      <c r="BN499" s="87"/>
      <c r="BO499" s="87"/>
      <c r="BP499" s="87"/>
      <c r="BQ499" s="87"/>
      <c r="BR499" s="87"/>
    </row>
    <row r="500" spans="2:76" ht="15" customHeight="1"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  <c r="AV500" s="87"/>
      <c r="AW500" s="87"/>
      <c r="AX500" s="87"/>
      <c r="AY500" s="87"/>
      <c r="AZ500" s="87"/>
      <c r="BA500" s="87"/>
      <c r="BB500" s="87"/>
      <c r="BC500" s="87"/>
      <c r="BD500" s="87"/>
      <c r="BE500" s="87"/>
      <c r="BF500" s="87"/>
      <c r="BG500" s="87"/>
      <c r="BH500" s="87"/>
      <c r="BI500" s="87"/>
      <c r="BJ500" s="87"/>
      <c r="BK500" s="87"/>
      <c r="BL500" s="87"/>
      <c r="BM500" s="87"/>
      <c r="BN500" s="87"/>
      <c r="BO500" s="87"/>
      <c r="BP500" s="87"/>
      <c r="BQ500" s="87"/>
      <c r="BR500" s="87"/>
    </row>
    <row r="501" spans="2:76" ht="15" customHeight="1"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  <c r="AS501" s="87"/>
      <c r="AT501" s="87"/>
      <c r="AU501" s="87"/>
      <c r="AV501" s="87"/>
      <c r="AW501" s="87"/>
      <c r="AX501" s="87"/>
      <c r="AY501" s="87"/>
      <c r="AZ501" s="87"/>
      <c r="BA501" s="87"/>
      <c r="BB501" s="87"/>
      <c r="BC501" s="87"/>
      <c r="BD501" s="87"/>
      <c r="BE501" s="87"/>
      <c r="BF501" s="87"/>
      <c r="BG501" s="87"/>
      <c r="BH501" s="87"/>
      <c r="BI501" s="87"/>
      <c r="BJ501" s="87"/>
      <c r="BK501" s="87"/>
      <c r="BL501" s="87"/>
      <c r="BM501" s="87"/>
      <c r="BN501" s="87"/>
      <c r="BO501" s="87"/>
      <c r="BP501" s="87"/>
      <c r="BQ501" s="87"/>
      <c r="BR501" s="87"/>
    </row>
    <row r="502" spans="2:76" ht="15" customHeight="1"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  <c r="AV502" s="87"/>
      <c r="AW502" s="87"/>
      <c r="AX502" s="87"/>
      <c r="AY502" s="87"/>
      <c r="AZ502" s="87"/>
      <c r="BA502" s="87"/>
      <c r="BB502" s="87"/>
      <c r="BC502" s="87"/>
      <c r="BD502" s="87"/>
      <c r="BE502" s="87"/>
      <c r="BF502" s="87"/>
      <c r="BG502" s="87"/>
      <c r="BH502" s="87"/>
      <c r="BI502" s="87"/>
      <c r="BJ502" s="87"/>
      <c r="BK502" s="87"/>
      <c r="BL502" s="87"/>
      <c r="BM502" s="87"/>
      <c r="BN502" s="87"/>
      <c r="BO502" s="87"/>
      <c r="BP502" s="87"/>
      <c r="BQ502" s="87"/>
      <c r="BR502" s="87"/>
    </row>
    <row r="503" spans="2:76" ht="15" customHeight="1"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  <c r="AS503" s="87"/>
      <c r="AT503" s="87"/>
      <c r="AU503" s="87"/>
      <c r="AV503" s="87"/>
      <c r="AW503" s="87"/>
      <c r="AX503" s="87"/>
      <c r="AY503" s="87"/>
      <c r="AZ503" s="87"/>
      <c r="BA503" s="87"/>
      <c r="BB503" s="87"/>
      <c r="BC503" s="87"/>
      <c r="BD503" s="87"/>
      <c r="BE503" s="87"/>
      <c r="BF503" s="87"/>
      <c r="BG503" s="87"/>
      <c r="BH503" s="87"/>
      <c r="BI503" s="87"/>
      <c r="BJ503" s="87"/>
      <c r="BK503" s="87"/>
      <c r="BL503" s="87"/>
      <c r="BM503" s="87"/>
      <c r="BN503" s="87"/>
      <c r="BO503" s="87"/>
      <c r="BP503" s="87"/>
      <c r="BQ503" s="87"/>
      <c r="BR503" s="87"/>
    </row>
    <row r="504" spans="2:76"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  <c r="AS504" s="87"/>
      <c r="AT504" s="87"/>
      <c r="AU504" s="87"/>
      <c r="AV504" s="87"/>
      <c r="AW504" s="87"/>
      <c r="AX504" s="87"/>
      <c r="AY504" s="87"/>
      <c r="AZ504" s="87"/>
      <c r="BA504" s="87"/>
      <c r="BB504" s="87"/>
      <c r="BC504" s="87"/>
      <c r="BD504" s="87"/>
      <c r="BE504" s="87"/>
      <c r="BF504" s="87"/>
      <c r="BG504" s="87"/>
      <c r="BH504" s="87"/>
      <c r="BI504" s="87"/>
      <c r="BJ504" s="87"/>
      <c r="BK504" s="87"/>
      <c r="BL504" s="87"/>
      <c r="BM504" s="87"/>
      <c r="BN504" s="87"/>
      <c r="BO504" s="87"/>
      <c r="BP504" s="87"/>
      <c r="BQ504" s="87"/>
      <c r="BR504" s="87"/>
      <c r="BS504" s="5"/>
      <c r="BT504" s="5"/>
      <c r="BU504" s="5"/>
      <c r="BV504" s="5"/>
      <c r="BW504" s="5"/>
      <c r="BX504" s="5"/>
    </row>
    <row r="505" spans="2:76" ht="15" customHeight="1"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  <c r="AS505" s="87"/>
      <c r="AT505" s="87"/>
      <c r="AU505" s="87"/>
      <c r="AV505" s="87"/>
      <c r="AW505" s="87"/>
      <c r="AX505" s="87"/>
      <c r="AY505" s="87"/>
      <c r="AZ505" s="87"/>
      <c r="BA505" s="87"/>
      <c r="BB505" s="87"/>
      <c r="BC505" s="87"/>
      <c r="BD505" s="87"/>
      <c r="BE505" s="87"/>
      <c r="BF505" s="87"/>
      <c r="BG505" s="87"/>
      <c r="BH505" s="87"/>
      <c r="BI505" s="87"/>
      <c r="BJ505" s="87"/>
      <c r="BK505" s="87"/>
      <c r="BL505" s="87"/>
      <c r="BM505" s="87"/>
      <c r="BN505" s="87"/>
      <c r="BO505" s="87"/>
      <c r="BP505" s="87"/>
      <c r="BQ505" s="87"/>
      <c r="BR505" s="87"/>
    </row>
    <row r="506" spans="2:76" ht="15" customHeight="1"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  <c r="AV506" s="87"/>
      <c r="AW506" s="87"/>
      <c r="AX506" s="87"/>
      <c r="AY506" s="87"/>
      <c r="AZ506" s="87"/>
      <c r="BA506" s="87"/>
      <c r="BB506" s="87"/>
      <c r="BC506" s="87"/>
      <c r="BD506" s="87"/>
      <c r="BE506" s="87"/>
      <c r="BF506" s="87"/>
      <c r="BG506" s="87"/>
      <c r="BH506" s="87"/>
      <c r="BI506" s="87"/>
      <c r="BJ506" s="87"/>
      <c r="BK506" s="87"/>
      <c r="BL506" s="87"/>
      <c r="BM506" s="87"/>
      <c r="BN506" s="87"/>
      <c r="BO506" s="87"/>
      <c r="BP506" s="87"/>
      <c r="BQ506" s="87"/>
      <c r="BR506" s="87"/>
    </row>
    <row r="507" spans="2:76" ht="15" customHeight="1"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  <c r="AV507" s="87"/>
      <c r="AW507" s="87"/>
      <c r="AX507" s="87"/>
      <c r="AY507" s="87"/>
      <c r="AZ507" s="87"/>
      <c r="BA507" s="87"/>
      <c r="BB507" s="87"/>
      <c r="BC507" s="87"/>
      <c r="BD507" s="87"/>
      <c r="BE507" s="87"/>
      <c r="BF507" s="87"/>
      <c r="BG507" s="87"/>
      <c r="BH507" s="87"/>
      <c r="BI507" s="87"/>
      <c r="BJ507" s="87"/>
      <c r="BK507" s="87"/>
      <c r="BL507" s="87"/>
      <c r="BM507" s="87"/>
      <c r="BN507" s="87"/>
      <c r="BO507" s="87"/>
      <c r="BP507" s="87"/>
      <c r="BQ507" s="87"/>
      <c r="BR507" s="87"/>
    </row>
    <row r="508" spans="2:76" ht="15" customHeight="1"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  <c r="AV508" s="87"/>
      <c r="AW508" s="87"/>
      <c r="AX508" s="87"/>
      <c r="AY508" s="87"/>
      <c r="AZ508" s="87"/>
      <c r="BA508" s="87"/>
      <c r="BB508" s="87"/>
      <c r="BC508" s="87"/>
      <c r="BD508" s="87"/>
      <c r="BE508" s="87"/>
      <c r="BF508" s="87"/>
      <c r="BG508" s="87"/>
      <c r="BH508" s="87"/>
      <c r="BI508" s="87"/>
      <c r="BJ508" s="87"/>
      <c r="BK508" s="87"/>
      <c r="BL508" s="87"/>
      <c r="BM508" s="87"/>
      <c r="BN508" s="87"/>
      <c r="BO508" s="87"/>
      <c r="BP508" s="87"/>
      <c r="BQ508" s="87"/>
      <c r="BR508" s="87"/>
    </row>
    <row r="509" spans="2:76" ht="15" customHeight="1"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  <c r="AV509" s="87"/>
      <c r="AW509" s="87"/>
      <c r="AX509" s="87"/>
      <c r="AY509" s="87"/>
      <c r="AZ509" s="87"/>
      <c r="BA509" s="87"/>
      <c r="BB509" s="87"/>
      <c r="BC509" s="87"/>
      <c r="BD509" s="87"/>
      <c r="BE509" s="87"/>
      <c r="BF509" s="87"/>
      <c r="BG509" s="87"/>
      <c r="BH509" s="87"/>
      <c r="BI509" s="87"/>
      <c r="BJ509" s="87"/>
      <c r="BK509" s="87"/>
      <c r="BL509" s="87"/>
      <c r="BM509" s="87"/>
      <c r="BN509" s="87"/>
      <c r="BO509" s="87"/>
      <c r="BP509" s="87"/>
      <c r="BQ509" s="87"/>
      <c r="BR509" s="87"/>
    </row>
    <row r="510" spans="2:76" ht="15" customHeight="1"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  <c r="AV510" s="87"/>
      <c r="AW510" s="87"/>
      <c r="AX510" s="87"/>
      <c r="AY510" s="87"/>
      <c r="AZ510" s="87"/>
      <c r="BA510" s="87"/>
      <c r="BB510" s="87"/>
      <c r="BC510" s="87"/>
      <c r="BD510" s="87"/>
      <c r="BE510" s="87"/>
      <c r="BF510" s="87"/>
      <c r="BG510" s="87"/>
      <c r="BH510" s="87"/>
      <c r="BI510" s="87"/>
      <c r="BJ510" s="87"/>
      <c r="BK510" s="87"/>
      <c r="BL510" s="87"/>
      <c r="BM510" s="87"/>
      <c r="BN510" s="87"/>
      <c r="BO510" s="87"/>
      <c r="BP510" s="87"/>
      <c r="BQ510" s="87"/>
      <c r="BR510" s="87"/>
    </row>
    <row r="511" spans="2:76" ht="15" customHeight="1"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  <c r="AS511" s="87"/>
      <c r="AT511" s="87"/>
      <c r="AU511" s="87"/>
      <c r="AV511" s="87"/>
      <c r="AW511" s="87"/>
      <c r="AX511" s="87"/>
      <c r="AY511" s="87"/>
      <c r="AZ511" s="87"/>
      <c r="BA511" s="87"/>
      <c r="BB511" s="87"/>
      <c r="BC511" s="87"/>
      <c r="BD511" s="87"/>
      <c r="BE511" s="87"/>
      <c r="BF511" s="87"/>
      <c r="BG511" s="87"/>
      <c r="BH511" s="87"/>
      <c r="BI511" s="87"/>
      <c r="BJ511" s="87"/>
      <c r="BK511" s="87"/>
      <c r="BL511" s="87"/>
      <c r="BM511" s="87"/>
      <c r="BN511" s="87"/>
      <c r="BO511" s="87"/>
      <c r="BP511" s="87"/>
      <c r="BQ511" s="87"/>
      <c r="BR511" s="87"/>
    </row>
    <row r="512" spans="2:76" ht="15" customHeight="1"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  <c r="AS512" s="87"/>
      <c r="AT512" s="87"/>
      <c r="AU512" s="87"/>
      <c r="AV512" s="87"/>
      <c r="AW512" s="87"/>
      <c r="AX512" s="87"/>
      <c r="AY512" s="87"/>
      <c r="AZ512" s="87"/>
      <c r="BA512" s="87"/>
      <c r="BB512" s="87"/>
      <c r="BC512" s="87"/>
      <c r="BD512" s="87"/>
      <c r="BE512" s="87"/>
      <c r="BF512" s="87"/>
      <c r="BG512" s="87"/>
      <c r="BH512" s="87"/>
      <c r="BI512" s="87"/>
      <c r="BJ512" s="87"/>
      <c r="BK512" s="87"/>
      <c r="BL512" s="87"/>
      <c r="BM512" s="87"/>
      <c r="BN512" s="87"/>
      <c r="BO512" s="87"/>
      <c r="BP512" s="87"/>
      <c r="BQ512" s="87"/>
      <c r="BR512" s="87"/>
    </row>
    <row r="513" spans="2:70" ht="15" customHeight="1"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  <c r="AS513" s="87"/>
      <c r="AT513" s="87"/>
      <c r="AU513" s="87"/>
      <c r="AV513" s="87"/>
      <c r="AW513" s="87"/>
      <c r="AX513" s="87"/>
      <c r="AY513" s="87"/>
      <c r="AZ513" s="87"/>
      <c r="BA513" s="87"/>
      <c r="BB513" s="87"/>
      <c r="BC513" s="87"/>
      <c r="BD513" s="87"/>
      <c r="BE513" s="87"/>
      <c r="BF513" s="87"/>
      <c r="BG513" s="87"/>
      <c r="BH513" s="87"/>
      <c r="BI513" s="87"/>
      <c r="BJ513" s="87"/>
      <c r="BK513" s="87"/>
      <c r="BL513" s="87"/>
      <c r="BM513" s="87"/>
      <c r="BN513" s="87"/>
      <c r="BO513" s="87"/>
      <c r="BP513" s="87"/>
      <c r="BQ513" s="87"/>
      <c r="BR513" s="87"/>
    </row>
    <row r="514" spans="2:70" ht="15" customHeight="1"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  <c r="AS514" s="87"/>
      <c r="AT514" s="87"/>
      <c r="AU514" s="87"/>
      <c r="AV514" s="87"/>
      <c r="AW514" s="87"/>
      <c r="AX514" s="87"/>
      <c r="AY514" s="87"/>
      <c r="AZ514" s="87"/>
      <c r="BA514" s="87"/>
      <c r="BB514" s="87"/>
      <c r="BC514" s="87"/>
      <c r="BD514" s="87"/>
      <c r="BE514" s="87"/>
      <c r="BF514" s="87"/>
      <c r="BG514" s="87"/>
      <c r="BH514" s="87"/>
      <c r="BI514" s="87"/>
      <c r="BJ514" s="87"/>
      <c r="BK514" s="87"/>
      <c r="BL514" s="87"/>
      <c r="BM514" s="87"/>
      <c r="BN514" s="87"/>
      <c r="BO514" s="87"/>
      <c r="BP514" s="87"/>
      <c r="BQ514" s="87"/>
      <c r="BR514" s="87"/>
    </row>
    <row r="515" spans="2:70" ht="15" customHeight="1"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  <c r="AV515" s="87"/>
      <c r="AW515" s="87"/>
      <c r="AX515" s="87"/>
      <c r="AY515" s="87"/>
      <c r="AZ515" s="87"/>
      <c r="BA515" s="87"/>
      <c r="BB515" s="87"/>
      <c r="BC515" s="87"/>
      <c r="BD515" s="87"/>
      <c r="BE515" s="87"/>
      <c r="BF515" s="87"/>
      <c r="BG515" s="87"/>
      <c r="BH515" s="87"/>
      <c r="BI515" s="87"/>
      <c r="BJ515" s="87"/>
      <c r="BK515" s="87"/>
      <c r="BL515" s="87"/>
      <c r="BM515" s="87"/>
      <c r="BN515" s="87"/>
      <c r="BO515" s="87"/>
      <c r="BP515" s="87"/>
      <c r="BQ515" s="87"/>
      <c r="BR515" s="87"/>
    </row>
    <row r="516" spans="2:70" ht="15" customHeight="1"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  <c r="AS516" s="87"/>
      <c r="AT516" s="87"/>
      <c r="AU516" s="87"/>
      <c r="AV516" s="87"/>
      <c r="AW516" s="87"/>
      <c r="AX516" s="87"/>
      <c r="AY516" s="87"/>
      <c r="AZ516" s="87"/>
      <c r="BA516" s="87"/>
      <c r="BB516" s="87"/>
      <c r="BC516" s="87"/>
      <c r="BD516" s="87"/>
      <c r="BE516" s="87"/>
      <c r="BF516" s="87"/>
      <c r="BG516" s="87"/>
      <c r="BH516" s="87"/>
      <c r="BI516" s="87"/>
      <c r="BJ516" s="87"/>
      <c r="BK516" s="87"/>
      <c r="BL516" s="87"/>
      <c r="BM516" s="87"/>
      <c r="BN516" s="87"/>
      <c r="BO516" s="87"/>
      <c r="BP516" s="87"/>
      <c r="BQ516" s="87"/>
      <c r="BR516" s="87"/>
    </row>
    <row r="517" spans="2:70" ht="15" customHeight="1">
      <c r="B517" s="87"/>
      <c r="C517" s="87"/>
      <c r="D517" s="87"/>
      <c r="E517" s="87"/>
      <c r="F517" s="87"/>
      <c r="G517" s="109"/>
      <c r="H517" s="109"/>
      <c r="I517" s="109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  <c r="AS517" s="87"/>
      <c r="AT517" s="87"/>
      <c r="AU517" s="87"/>
      <c r="AV517" s="87"/>
      <c r="AW517" s="87"/>
      <c r="AX517" s="87"/>
      <c r="AY517" s="87"/>
      <c r="AZ517" s="87"/>
      <c r="BA517" s="87"/>
      <c r="BB517" s="87"/>
      <c r="BC517" s="87"/>
      <c r="BD517" s="87"/>
      <c r="BE517" s="87"/>
      <c r="BF517" s="87"/>
      <c r="BG517" s="87"/>
      <c r="BH517" s="87"/>
      <c r="BI517" s="87"/>
      <c r="BJ517" s="87"/>
      <c r="BK517" s="87"/>
      <c r="BL517" s="87"/>
      <c r="BM517" s="87"/>
      <c r="BN517" s="87"/>
      <c r="BO517" s="87"/>
      <c r="BP517" s="87"/>
      <c r="BQ517" s="87"/>
      <c r="BR517" s="87"/>
    </row>
    <row r="518" spans="2:70" ht="15" customHeight="1">
      <c r="B518" s="87"/>
      <c r="C518" s="87"/>
      <c r="D518" s="87"/>
      <c r="E518" s="87"/>
      <c r="F518" s="87"/>
    </row>
  </sheetData>
  <sheetProtection algorithmName="SHA-512" hashValue="7wD93fOkCKOhyXbARgtGdKA0gr1cNyPzFGDc3NfQfZmkc+kXJx8YQabJuUBX4KV4qM1HOsusxS1Wn5D7R0kxhg==" saltValue="Gy211Eq4qHLKDFSS1nl7XQ==" spinCount="100000" sheet="1" objects="1" scenarios="1"/>
  <dataConsolidate link="1"/>
  <mergeCells count="7">
    <mergeCell ref="B210:C210"/>
    <mergeCell ref="D15:J15"/>
    <mergeCell ref="L15:M17"/>
    <mergeCell ref="B6:B8"/>
    <mergeCell ref="C6:C8"/>
    <mergeCell ref="D6:D8"/>
    <mergeCell ref="B209:C209"/>
  </mergeCells>
  <conditionalFormatting sqref="D209:I210">
    <cfRule type="cellIs" dxfId="19" priority="1" operator="equal">
      <formula>"Q"</formula>
    </cfRule>
    <cfRule type="cellIs" dxfId="18" priority="2" operator="equal">
      <formula>"R"</formula>
    </cfRule>
  </conditionalFormatting>
  <conditionalFormatting sqref="D243:I244">
    <cfRule type="cellIs" dxfId="17" priority="36" operator="equal">
      <formula>"Q"</formula>
    </cfRule>
    <cfRule type="cellIs" dxfId="16" priority="37" operator="equal">
      <formula>"R"</formula>
    </cfRule>
  </conditionalFormatting>
  <conditionalFormatting sqref="D326:I327">
    <cfRule type="cellIs" dxfId="15" priority="32" operator="equal">
      <formula>"Q"</formula>
    </cfRule>
    <cfRule type="cellIs" dxfId="14" priority="33" operator="equal">
      <formula>"R"</formula>
    </cfRule>
  </conditionalFormatting>
  <conditionalFormatting sqref="D382:I383">
    <cfRule type="cellIs" dxfId="13" priority="30" operator="equal">
      <formula>"Q"</formula>
    </cfRule>
    <cfRule type="cellIs" dxfId="12" priority="31" operator="equal">
      <formula>"R"</formula>
    </cfRule>
  </conditionalFormatting>
  <conditionalFormatting sqref="D461:I462">
    <cfRule type="cellIs" dxfId="11" priority="28" operator="equal">
      <formula>"Q"</formula>
    </cfRule>
    <cfRule type="cellIs" dxfId="10" priority="29" operator="equal">
      <formula>"R"</formula>
    </cfRule>
  </conditionalFormatting>
  <conditionalFormatting sqref="D516:I517">
    <cfRule type="cellIs" dxfId="9" priority="26" operator="equal">
      <formula>"Q"</formula>
    </cfRule>
    <cfRule type="cellIs" dxfId="8" priority="27" operator="equal">
      <formula>"R"</formula>
    </cfRule>
  </conditionalFormatting>
  <conditionalFormatting sqref="H11:I12">
    <cfRule type="cellIs" dxfId="7" priority="24" operator="equal">
      <formula>1</formula>
    </cfRule>
  </conditionalFormatting>
  <conditionalFormatting sqref="J13:K14">
    <cfRule type="cellIs" dxfId="6" priority="18" operator="equal">
      <formula>1</formula>
    </cfRule>
  </conditionalFormatting>
  <conditionalFormatting sqref="J11:BR11 N12:BR12">
    <cfRule type="cellIs" dxfId="5" priority="19" operator="equal">
      <formula>1</formula>
    </cfRule>
  </conditionalFormatting>
  <conditionalFormatting sqref="L13:BR13">
    <cfRule type="cellIs" dxfId="4" priority="5" operator="equal">
      <formula>1</formula>
    </cfRule>
  </conditionalFormatting>
  <conditionalFormatting sqref="Q14:BR14 S15:BR15">
    <cfRule type="cellIs" dxfId="3" priority="42" operator="equal">
      <formula>1</formula>
    </cfRule>
  </conditionalFormatting>
  <dataValidations count="3">
    <dataValidation type="list" allowBlank="1" showInputMessage="1" showErrorMessage="1" sqref="P3" xr:uid="{00000000-0002-0000-0400-000000000000}">
      <formula1>$J$8:$BR$8</formula1>
    </dataValidation>
    <dataValidation type="whole" operator="greaterThanOrEqual" allowBlank="1" showInputMessage="1" showErrorMessage="1" errorTitle="Некорректное значение" error="Значение показателя отражается с положительным знаком." sqref="J264:BR264" xr:uid="{00000000-0002-0000-0400-000001000000}">
      <formula1>0</formula1>
    </dataValidation>
    <dataValidation type="whole" operator="lessThanOrEqual" allowBlank="1" showInputMessage="1" showErrorMessage="1" errorTitle="Некорректное значение" error="Значение показателя отражается с отрицательным знаком." sqref="J249:BR249 J256:BR256 J251:BR252 J258:BR258 J296:BR299 J314:BR316 J260:BR260 J276:BR280" xr:uid="{00000000-0002-0000-0400-000002000000}">
      <formula1>0</formula1>
    </dataValidation>
  </dataValidations>
  <pageMargins left="0.7" right="0.7" top="0.75" bottom="0.75" header="0.3" footer="0.3"/>
  <pageSetup paperSize="9" scale="1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2">
    <tabColor theme="4" tint="0.79998168889431442"/>
    <pageSetUpPr fitToPage="1"/>
  </sheetPr>
  <dimension ref="A1:BM73"/>
  <sheetViews>
    <sheetView showGridLines="0" zoomScale="85" zoomScaleNormal="85" zoomScaleSheetLayoutView="100" workbookViewId="0">
      <pane ySplit="5" topLeftCell="A15" activePane="bottomLeft" state="frozen"/>
      <selection pane="bottomLeft" activeCell="F26" sqref="F26"/>
    </sheetView>
  </sheetViews>
  <sheetFormatPr defaultColWidth="0" defaultRowHeight="15" customHeight="1" zeroHeight="1"/>
  <cols>
    <col min="1" max="1" width="2.7109375" customWidth="1"/>
    <col min="2" max="2" width="44" customWidth="1"/>
    <col min="3" max="3" width="18.85546875" customWidth="1"/>
    <col min="4" max="4" width="21.5703125" customWidth="1"/>
    <col min="5" max="5" width="16" customWidth="1"/>
    <col min="6" max="6" width="18.85546875" customWidth="1"/>
    <col min="7" max="64" width="10.7109375" customWidth="1"/>
    <col min="65" max="65" width="2.28515625" customWidth="1"/>
    <col min="66" max="16384" width="9.140625" hidden="1"/>
  </cols>
  <sheetData>
    <row r="1" spans="2:40" ht="15" customHeight="1"/>
    <row r="2" spans="2:40" ht="14.45" customHeight="1">
      <c r="N2" s="93"/>
      <c r="O2" s="93"/>
      <c r="P2" s="93"/>
      <c r="Q2" s="93"/>
      <c r="R2" s="93"/>
      <c r="S2" s="93"/>
      <c r="T2" s="93"/>
      <c r="U2" s="93"/>
    </row>
    <row r="3" spans="2:40" ht="15" customHeight="1">
      <c r="N3" s="93"/>
      <c r="O3" s="93"/>
      <c r="P3" s="93"/>
      <c r="Q3" s="93"/>
      <c r="R3" s="93"/>
      <c r="S3" s="93"/>
      <c r="T3" s="93"/>
      <c r="U3" s="93"/>
    </row>
    <row r="4" spans="2:40" ht="15" customHeight="1">
      <c r="O4" s="93"/>
      <c r="P4" s="102"/>
      <c r="Q4" s="102">
        <v>1000</v>
      </c>
    </row>
    <row r="5" spans="2:40" ht="31.5">
      <c r="B5" s="7" t="s">
        <v>83</v>
      </c>
      <c r="C5" s="7"/>
      <c r="E5" s="7"/>
      <c r="F5" s="6"/>
      <c r="G5" s="6"/>
      <c r="H5" s="6"/>
      <c r="I5" s="6"/>
      <c r="J5" s="6"/>
      <c r="K5" s="6"/>
      <c r="L5" s="6"/>
      <c r="M5" s="6"/>
      <c r="N5" s="6"/>
      <c r="O5" s="93"/>
      <c r="P5" s="102"/>
      <c r="Q5" s="103">
        <v>1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2:40" ht="31.5">
      <c r="B6" s="7"/>
      <c r="C6" s="7"/>
      <c r="E6" s="7"/>
      <c r="F6" s="6"/>
      <c r="G6" s="6"/>
      <c r="H6" s="6"/>
      <c r="I6" s="6"/>
      <c r="J6" s="6"/>
      <c r="K6" s="6"/>
      <c r="L6" s="6"/>
      <c r="M6" s="6"/>
      <c r="N6" s="6"/>
      <c r="O6" s="93"/>
      <c r="P6" s="102"/>
      <c r="Q6" s="10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2:40" ht="105">
      <c r="B7" s="57" t="s">
        <v>194</v>
      </c>
      <c r="C7" s="57" t="s">
        <v>195</v>
      </c>
      <c r="D7" s="57" t="s">
        <v>198</v>
      </c>
      <c r="E7" s="57" t="s">
        <v>199</v>
      </c>
      <c r="F7" s="6"/>
      <c r="G7" s="6"/>
      <c r="H7" s="6"/>
      <c r="I7" s="6"/>
      <c r="J7" s="6"/>
      <c r="K7" s="6"/>
      <c r="L7" s="6"/>
      <c r="M7" s="6"/>
      <c r="N7" s="6"/>
      <c r="O7" s="93"/>
      <c r="P7" s="102"/>
      <c r="Q7" s="10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2:40" ht="63" customHeight="1">
      <c r="B8" s="43"/>
      <c r="C8" s="43" t="s">
        <v>196</v>
      </c>
      <c r="D8" s="43" t="s">
        <v>259</v>
      </c>
      <c r="E8" s="20">
        <v>1</v>
      </c>
      <c r="F8" s="25" t="str">
        <f t="shared" ref="F8:F17" si="0">IFERROR(IF(OR(E8&lt;0,E8&gt;1,OR(AND(D8="Нет",E8&lt;&gt;1))),"Q","R"),"Q")</f>
        <v>R</v>
      </c>
      <c r="G8" s="120" t="str">
        <f>IF(AND(D8="Нет",E8&lt;&gt;1),"т.к. продукция проекта не используется в собственном производстве, доля должна быть равна 100%","")</f>
        <v/>
      </c>
      <c r="H8" s="6"/>
      <c r="I8" s="6"/>
      <c r="J8" s="6"/>
      <c r="K8" s="6"/>
      <c r="L8" s="6"/>
      <c r="M8" s="6"/>
      <c r="N8" s="6"/>
      <c r="O8" s="93"/>
      <c r="P8" s="102"/>
      <c r="Q8" s="10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2:40" ht="69.75" customHeight="1">
      <c r="B9" s="43"/>
      <c r="C9" s="43" t="s">
        <v>196</v>
      </c>
      <c r="D9" s="43" t="s">
        <v>259</v>
      </c>
      <c r="E9" s="20">
        <v>1</v>
      </c>
      <c r="F9" s="25" t="str">
        <f t="shared" si="0"/>
        <v>R</v>
      </c>
      <c r="G9" s="120" t="str">
        <f t="shared" ref="G9:G17" si="1">IF(AND(D9="Нет",E9&lt;&gt;1),"т.к. продукция проекта не используется в собственном производстве, доля должна быть равна 100%","")</f>
        <v/>
      </c>
      <c r="H9" s="6"/>
      <c r="I9" s="6"/>
      <c r="J9" s="6"/>
      <c r="K9" s="6"/>
      <c r="L9" s="6"/>
      <c r="M9" s="6"/>
      <c r="N9" s="6"/>
      <c r="O9" s="93"/>
      <c r="P9" s="102"/>
      <c r="Q9" s="10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2:40" ht="22.5" customHeight="1">
      <c r="B10" s="43"/>
      <c r="C10" s="43" t="s">
        <v>196</v>
      </c>
      <c r="D10" s="43" t="s">
        <v>197</v>
      </c>
      <c r="E10" s="20">
        <v>1</v>
      </c>
      <c r="F10" s="25" t="str">
        <f t="shared" si="0"/>
        <v>R</v>
      </c>
      <c r="G10" s="120" t="str">
        <f t="shared" si="1"/>
        <v/>
      </c>
      <c r="H10" s="6"/>
      <c r="I10" s="6"/>
      <c r="J10" s="6"/>
      <c r="K10" s="6"/>
      <c r="L10" s="6"/>
      <c r="M10" s="6"/>
      <c r="N10" s="6"/>
      <c r="O10" s="93"/>
      <c r="P10" s="102"/>
      <c r="Q10" s="10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2:40" ht="22.5" customHeight="1">
      <c r="B11" s="43"/>
      <c r="C11" s="43" t="s">
        <v>196</v>
      </c>
      <c r="D11" s="43" t="s">
        <v>197</v>
      </c>
      <c r="E11" s="20">
        <v>1</v>
      </c>
      <c r="F11" s="25" t="str">
        <f t="shared" si="0"/>
        <v>R</v>
      </c>
      <c r="G11" s="120" t="str">
        <f t="shared" si="1"/>
        <v/>
      </c>
      <c r="H11" s="6"/>
      <c r="I11" s="6"/>
      <c r="J11" s="6"/>
      <c r="K11" s="6"/>
      <c r="L11" s="6"/>
      <c r="M11" s="6"/>
      <c r="N11" s="6"/>
      <c r="O11" s="93"/>
      <c r="P11" s="102"/>
      <c r="Q11" s="10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2:40" ht="22.5" customHeight="1">
      <c r="B12" s="43"/>
      <c r="C12" s="43" t="s">
        <v>196</v>
      </c>
      <c r="D12" s="43" t="s">
        <v>197</v>
      </c>
      <c r="E12" s="20">
        <v>1</v>
      </c>
      <c r="F12" s="25" t="str">
        <f t="shared" si="0"/>
        <v>R</v>
      </c>
      <c r="G12" s="120" t="str">
        <f t="shared" si="1"/>
        <v/>
      </c>
      <c r="H12" s="6"/>
      <c r="I12" s="6"/>
      <c r="J12" s="6"/>
      <c r="K12" s="6"/>
      <c r="L12" s="6"/>
      <c r="M12" s="6"/>
      <c r="N12" s="6"/>
      <c r="O12" s="93"/>
      <c r="P12" s="102"/>
      <c r="Q12" s="10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2:40" ht="22.5" customHeight="1">
      <c r="B13" s="43"/>
      <c r="C13" s="43" t="s">
        <v>196</v>
      </c>
      <c r="D13" s="43" t="s">
        <v>197</v>
      </c>
      <c r="E13" s="20">
        <v>1</v>
      </c>
      <c r="F13" s="25" t="str">
        <f t="shared" si="0"/>
        <v>R</v>
      </c>
      <c r="G13" s="120" t="str">
        <f t="shared" si="1"/>
        <v/>
      </c>
      <c r="H13" s="6"/>
      <c r="I13" s="6"/>
      <c r="J13" s="6"/>
      <c r="K13" s="6"/>
      <c r="L13" s="6"/>
      <c r="M13" s="6"/>
      <c r="N13" s="6"/>
      <c r="O13" s="93"/>
      <c r="P13" s="102"/>
      <c r="Q13" s="10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2:40" ht="22.5" customHeight="1">
      <c r="B14" s="43"/>
      <c r="C14" s="43" t="s">
        <v>196</v>
      </c>
      <c r="D14" s="43" t="s">
        <v>197</v>
      </c>
      <c r="E14" s="20">
        <v>1</v>
      </c>
      <c r="F14" s="25" t="str">
        <f t="shared" si="0"/>
        <v>R</v>
      </c>
      <c r="G14" s="120" t="str">
        <f t="shared" si="1"/>
        <v/>
      </c>
      <c r="H14" s="6"/>
      <c r="I14" s="6"/>
      <c r="J14" s="6"/>
      <c r="K14" s="6"/>
      <c r="L14" s="6"/>
      <c r="M14" s="6"/>
      <c r="N14" s="6"/>
      <c r="O14" s="93"/>
      <c r="P14" s="102"/>
      <c r="Q14" s="10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2:40" ht="22.5" customHeight="1">
      <c r="B15" s="43"/>
      <c r="C15" s="43" t="s">
        <v>196</v>
      </c>
      <c r="D15" s="43" t="s">
        <v>197</v>
      </c>
      <c r="E15" s="20">
        <v>1</v>
      </c>
      <c r="F15" s="25" t="str">
        <f t="shared" si="0"/>
        <v>R</v>
      </c>
      <c r="G15" s="120" t="str">
        <f t="shared" si="1"/>
        <v/>
      </c>
      <c r="H15" s="6"/>
      <c r="I15" s="6"/>
      <c r="J15" s="6"/>
      <c r="K15" s="6"/>
      <c r="L15" s="6"/>
      <c r="M15" s="6"/>
      <c r="N15" s="6"/>
      <c r="O15" s="93"/>
      <c r="P15" s="102"/>
      <c r="Q15" s="10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2:40" ht="22.5" customHeight="1">
      <c r="B16" s="43"/>
      <c r="C16" s="43" t="s">
        <v>196</v>
      </c>
      <c r="D16" s="43" t="s">
        <v>197</v>
      </c>
      <c r="E16" s="20">
        <v>1</v>
      </c>
      <c r="F16" s="25" t="str">
        <f t="shared" si="0"/>
        <v>R</v>
      </c>
      <c r="G16" s="120" t="str">
        <f t="shared" si="1"/>
        <v/>
      </c>
      <c r="H16" s="6"/>
      <c r="I16" s="6"/>
      <c r="J16" s="6"/>
      <c r="K16" s="6"/>
      <c r="L16" s="6"/>
      <c r="M16" s="6"/>
      <c r="N16" s="6"/>
      <c r="O16" s="93"/>
      <c r="P16" s="102"/>
      <c r="Q16" s="103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2:64" ht="22.5" customHeight="1">
      <c r="B17" s="43"/>
      <c r="C17" s="43" t="s">
        <v>196</v>
      </c>
      <c r="D17" s="43" t="s">
        <v>197</v>
      </c>
      <c r="E17" s="20">
        <v>1</v>
      </c>
      <c r="F17" s="25" t="str">
        <f t="shared" si="0"/>
        <v>R</v>
      </c>
      <c r="G17" s="120" t="str">
        <f t="shared" si="1"/>
        <v/>
      </c>
    </row>
    <row r="18" spans="2:64" ht="22.5" customHeight="1"/>
    <row r="19" spans="2:64" ht="22.5" customHeight="1">
      <c r="B19" s="243" t="s">
        <v>82</v>
      </c>
      <c r="C19" s="243" t="s">
        <v>195</v>
      </c>
      <c r="D19" s="41" t="s">
        <v>200</v>
      </c>
      <c r="E19" s="41" t="s">
        <v>200</v>
      </c>
      <c r="F19" s="41" t="s">
        <v>200</v>
      </c>
      <c r="G19" s="41" t="s">
        <v>200</v>
      </c>
      <c r="H19" s="41" t="s">
        <v>200</v>
      </c>
      <c r="I19" s="41" t="s">
        <v>200</v>
      </c>
      <c r="J19" s="41" t="s">
        <v>200</v>
      </c>
      <c r="K19" s="41" t="s">
        <v>200</v>
      </c>
      <c r="L19" s="41" t="s">
        <v>200</v>
      </c>
      <c r="M19" s="41" t="s">
        <v>200</v>
      </c>
      <c r="N19" s="41" t="s">
        <v>200</v>
      </c>
      <c r="O19" s="41" t="s">
        <v>200</v>
      </c>
      <c r="P19" s="41" t="s">
        <v>200</v>
      </c>
      <c r="Q19" s="41" t="s">
        <v>200</v>
      </c>
      <c r="R19" s="41" t="s">
        <v>200</v>
      </c>
      <c r="S19" s="41" t="s">
        <v>200</v>
      </c>
      <c r="T19" s="41" t="s">
        <v>200</v>
      </c>
      <c r="U19" s="41" t="s">
        <v>200</v>
      </c>
      <c r="V19" s="41" t="s">
        <v>200</v>
      </c>
      <c r="W19" s="41" t="s">
        <v>200</v>
      </c>
      <c r="X19" s="41" t="s">
        <v>200</v>
      </c>
      <c r="Y19" s="41" t="s">
        <v>200</v>
      </c>
      <c r="Z19" s="41" t="s">
        <v>200</v>
      </c>
      <c r="AA19" s="41" t="s">
        <v>200</v>
      </c>
      <c r="AB19" s="41" t="s">
        <v>200</v>
      </c>
      <c r="AC19" s="41" t="s">
        <v>200</v>
      </c>
      <c r="AD19" s="41" t="s">
        <v>200</v>
      </c>
      <c r="AE19" s="41" t="s">
        <v>200</v>
      </c>
      <c r="AF19" s="41" t="s">
        <v>200</v>
      </c>
      <c r="AG19" s="41" t="s">
        <v>200</v>
      </c>
      <c r="AH19" s="41" t="s">
        <v>200</v>
      </c>
      <c r="AI19" s="41" t="s">
        <v>200</v>
      </c>
      <c r="AJ19" s="41" t="s">
        <v>200</v>
      </c>
      <c r="AK19" s="41" t="s">
        <v>200</v>
      </c>
      <c r="AL19" s="41" t="s">
        <v>200</v>
      </c>
      <c r="AM19" s="41" t="s">
        <v>200</v>
      </c>
      <c r="AN19" s="41" t="s">
        <v>200</v>
      </c>
      <c r="AO19" s="41" t="s">
        <v>200</v>
      </c>
      <c r="AP19" s="41" t="s">
        <v>200</v>
      </c>
      <c r="AQ19" s="41" t="s">
        <v>200</v>
      </c>
      <c r="AR19" s="41" t="s">
        <v>200</v>
      </c>
      <c r="AS19" s="41" t="s">
        <v>200</v>
      </c>
      <c r="AT19" s="41" t="s">
        <v>200</v>
      </c>
      <c r="AU19" s="41" t="s">
        <v>200</v>
      </c>
      <c r="AV19" s="41" t="s">
        <v>200</v>
      </c>
      <c r="AW19" s="41" t="s">
        <v>200</v>
      </c>
      <c r="AX19" s="41" t="s">
        <v>200</v>
      </c>
      <c r="AY19" s="41" t="s">
        <v>200</v>
      </c>
      <c r="AZ19" s="41" t="s">
        <v>200</v>
      </c>
      <c r="BA19" s="41" t="s">
        <v>200</v>
      </c>
      <c r="BB19" s="41" t="s">
        <v>200</v>
      </c>
      <c r="BC19" s="41" t="s">
        <v>200</v>
      </c>
      <c r="BD19" s="41" t="s">
        <v>200</v>
      </c>
      <c r="BE19" s="41" t="s">
        <v>200</v>
      </c>
      <c r="BF19" s="41" t="s">
        <v>200</v>
      </c>
      <c r="BG19" s="41" t="s">
        <v>200</v>
      </c>
      <c r="BH19" s="41" t="s">
        <v>200</v>
      </c>
      <c r="BI19" s="41" t="s">
        <v>200</v>
      </c>
      <c r="BJ19" s="41" t="s">
        <v>200</v>
      </c>
      <c r="BK19" s="41" t="s">
        <v>200</v>
      </c>
      <c r="BL19" s="41" t="s">
        <v>200</v>
      </c>
    </row>
    <row r="20" spans="2:64">
      <c r="B20" s="229"/>
      <c r="C20" s="229"/>
      <c r="D20" s="41">
        <f>ПДДС!J7</f>
        <v>45292</v>
      </c>
      <c r="E20" s="41">
        <f>ПДДС!K7</f>
        <v>45383</v>
      </c>
      <c r="F20" s="41">
        <f>ПДДС!L7</f>
        <v>45474</v>
      </c>
      <c r="G20" s="41">
        <f>ПДДС!M7</f>
        <v>45566</v>
      </c>
      <c r="H20" s="41">
        <f>ПДДС!N7</f>
        <v>45658</v>
      </c>
      <c r="I20" s="41">
        <f>ПДДС!O7</f>
        <v>45748</v>
      </c>
      <c r="J20" s="41">
        <f>ПДДС!P7</f>
        <v>45839</v>
      </c>
      <c r="K20" s="41">
        <f>ПДДС!Q7</f>
        <v>45931</v>
      </c>
      <c r="L20" s="41">
        <f>ПДДС!R7</f>
        <v>46023</v>
      </c>
      <c r="M20" s="41">
        <f>ПДДС!S7</f>
        <v>46113</v>
      </c>
      <c r="N20" s="41">
        <f>ПДДС!T7</f>
        <v>46204</v>
      </c>
      <c r="O20" s="41">
        <f>ПДДС!U7</f>
        <v>46296</v>
      </c>
      <c r="P20" s="41">
        <f>ПДДС!V7</f>
        <v>46388</v>
      </c>
      <c r="Q20" s="41">
        <f>ПДДС!W7</f>
        <v>46478</v>
      </c>
      <c r="R20" s="41">
        <f>ПДДС!X7</f>
        <v>46569</v>
      </c>
      <c r="S20" s="41">
        <f>ПДДС!Y7</f>
        <v>46661</v>
      </c>
      <c r="T20" s="41">
        <f>ПДДС!Z7</f>
        <v>46753</v>
      </c>
      <c r="U20" s="41">
        <f>ПДДС!AA7</f>
        <v>46844</v>
      </c>
      <c r="V20" s="41">
        <f>ПДДС!AB7</f>
        <v>46935</v>
      </c>
      <c r="W20" s="41">
        <f>ПДДС!AC7</f>
        <v>47027</v>
      </c>
      <c r="X20" s="41">
        <f>ПДДС!AD7</f>
        <v>47119</v>
      </c>
      <c r="Y20" s="41">
        <f>ПДДС!AE7</f>
        <v>47209</v>
      </c>
      <c r="Z20" s="41">
        <f>ПДДС!AF7</f>
        <v>47300</v>
      </c>
      <c r="AA20" s="41">
        <f>ПДДС!AG7</f>
        <v>47392</v>
      </c>
      <c r="AB20" s="41">
        <f>ПДДС!AH7</f>
        <v>47484</v>
      </c>
      <c r="AC20" s="41">
        <f>ПДДС!AI7</f>
        <v>47574</v>
      </c>
      <c r="AD20" s="41">
        <f>ПДДС!AJ7</f>
        <v>47665</v>
      </c>
      <c r="AE20" s="41">
        <f>ПДДС!AK7</f>
        <v>47757</v>
      </c>
      <c r="AF20" s="41">
        <f>ПДДС!AL7</f>
        <v>47849</v>
      </c>
      <c r="AG20" s="41">
        <f>ПДДС!AM7</f>
        <v>47939</v>
      </c>
      <c r="AH20" s="41">
        <f>ПДДС!AN7</f>
        <v>48030</v>
      </c>
      <c r="AI20" s="41">
        <f>ПДДС!AO7</f>
        <v>48122</v>
      </c>
      <c r="AJ20" s="41">
        <f>ПДДС!AP7</f>
        <v>48214</v>
      </c>
      <c r="AK20" s="41">
        <f>ПДДС!AQ7</f>
        <v>48305</v>
      </c>
      <c r="AL20" s="41">
        <f>ПДДС!AR7</f>
        <v>48396</v>
      </c>
      <c r="AM20" s="41">
        <f>ПДДС!AS7</f>
        <v>48488</v>
      </c>
      <c r="AN20" s="41">
        <f>ПДДС!AT7</f>
        <v>48580</v>
      </c>
      <c r="AO20" s="41">
        <f>ПДДС!AU7</f>
        <v>48670</v>
      </c>
      <c r="AP20" s="41">
        <f>ПДДС!AV7</f>
        <v>48761</v>
      </c>
      <c r="AQ20" s="41">
        <f>ПДДС!AW7</f>
        <v>48853</v>
      </c>
      <c r="AR20" s="41">
        <f>ПДДС!AX7</f>
        <v>48945</v>
      </c>
      <c r="AS20" s="41">
        <f>ПДДС!AY7</f>
        <v>49035</v>
      </c>
      <c r="AT20" s="41">
        <f>ПДДС!AZ7</f>
        <v>49126</v>
      </c>
      <c r="AU20" s="41">
        <f>ПДДС!BA7</f>
        <v>49218</v>
      </c>
      <c r="AV20" s="41">
        <f>ПДДС!BB7</f>
        <v>49310</v>
      </c>
      <c r="AW20" s="41">
        <f>ПДДС!BC7</f>
        <v>49400</v>
      </c>
      <c r="AX20" s="41">
        <f>ПДДС!BD7</f>
        <v>49491</v>
      </c>
      <c r="AY20" s="41">
        <f>ПДДС!BE7</f>
        <v>49583</v>
      </c>
      <c r="AZ20" s="41">
        <f>ПДДС!BF7</f>
        <v>49675</v>
      </c>
      <c r="BA20" s="41">
        <f>ПДДС!BG7</f>
        <v>49766</v>
      </c>
      <c r="BB20" s="41">
        <f>ПДДС!BH7</f>
        <v>49857</v>
      </c>
      <c r="BC20" s="41">
        <f>ПДДС!BI7</f>
        <v>49949</v>
      </c>
      <c r="BD20" s="41">
        <f>ПДДС!BJ7</f>
        <v>50041</v>
      </c>
      <c r="BE20" s="41">
        <f>ПДДС!BK7</f>
        <v>50131</v>
      </c>
      <c r="BF20" s="41">
        <f>ПДДС!BL7</f>
        <v>50222</v>
      </c>
      <c r="BG20" s="41">
        <f>ПДДС!BM7</f>
        <v>50314</v>
      </c>
      <c r="BH20" s="41">
        <f>ПДДС!BN7</f>
        <v>50406</v>
      </c>
      <c r="BI20" s="41">
        <f>ПДДС!BO7</f>
        <v>50496</v>
      </c>
      <c r="BJ20" s="41">
        <f>ПДДС!BP7</f>
        <v>50587</v>
      </c>
      <c r="BK20" s="41">
        <f>ПДДС!BQ7</f>
        <v>50679</v>
      </c>
      <c r="BL20" s="41">
        <f>ПДДС!BR7</f>
        <v>50771</v>
      </c>
    </row>
    <row r="21" spans="2:64">
      <c r="B21" s="244"/>
      <c r="C21" s="229"/>
      <c r="D21" s="41">
        <f>ПДДС!J8</f>
        <v>45382</v>
      </c>
      <c r="E21" s="41">
        <f>ПДДС!K8</f>
        <v>45473</v>
      </c>
      <c r="F21" s="41">
        <f>ПДДС!L8</f>
        <v>45565</v>
      </c>
      <c r="G21" s="41">
        <f>ПДДС!M8</f>
        <v>45657</v>
      </c>
      <c r="H21" s="41">
        <f>ПДДС!N8</f>
        <v>45747</v>
      </c>
      <c r="I21" s="41">
        <f>ПДДС!O8</f>
        <v>45838</v>
      </c>
      <c r="J21" s="41">
        <f>ПДДС!P8</f>
        <v>45930</v>
      </c>
      <c r="K21" s="41">
        <f>ПДДС!Q8</f>
        <v>46022</v>
      </c>
      <c r="L21" s="41">
        <f>ПДДС!R8</f>
        <v>46112</v>
      </c>
      <c r="M21" s="41">
        <f>ПДДС!S8</f>
        <v>46203</v>
      </c>
      <c r="N21" s="41">
        <f>ПДДС!T8</f>
        <v>46295</v>
      </c>
      <c r="O21" s="41">
        <f>ПДДС!U8</f>
        <v>46387</v>
      </c>
      <c r="P21" s="41">
        <f>ПДДС!V8</f>
        <v>46477</v>
      </c>
      <c r="Q21" s="41">
        <f>ПДДС!W8</f>
        <v>46568</v>
      </c>
      <c r="R21" s="41">
        <f>ПДДС!X8</f>
        <v>46660</v>
      </c>
      <c r="S21" s="41">
        <f>ПДДС!Y8</f>
        <v>46752</v>
      </c>
      <c r="T21" s="41">
        <f>ПДДС!Z8</f>
        <v>46843</v>
      </c>
      <c r="U21" s="41">
        <f>ПДДС!AA8</f>
        <v>46934</v>
      </c>
      <c r="V21" s="41">
        <f>ПДДС!AB8</f>
        <v>47026</v>
      </c>
      <c r="W21" s="41">
        <f>ПДДС!AC8</f>
        <v>47118</v>
      </c>
      <c r="X21" s="41">
        <f>ПДДС!AD8</f>
        <v>47208</v>
      </c>
      <c r="Y21" s="41">
        <f>ПДДС!AE8</f>
        <v>47299</v>
      </c>
      <c r="Z21" s="41">
        <f>ПДДС!AF8</f>
        <v>47391</v>
      </c>
      <c r="AA21" s="41">
        <f>ПДДС!AG8</f>
        <v>47483</v>
      </c>
      <c r="AB21" s="41">
        <f>ПДДС!AH8</f>
        <v>47573</v>
      </c>
      <c r="AC21" s="41">
        <f>ПДДС!AI8</f>
        <v>47664</v>
      </c>
      <c r="AD21" s="41">
        <f>ПДДС!AJ8</f>
        <v>47756</v>
      </c>
      <c r="AE21" s="41">
        <f>ПДДС!AK8</f>
        <v>47848</v>
      </c>
      <c r="AF21" s="41">
        <f>ПДДС!AL8</f>
        <v>47938</v>
      </c>
      <c r="AG21" s="41">
        <f>ПДДС!AM8</f>
        <v>48029</v>
      </c>
      <c r="AH21" s="41">
        <f>ПДДС!AN8</f>
        <v>48121</v>
      </c>
      <c r="AI21" s="41">
        <f>ПДДС!AO8</f>
        <v>48213</v>
      </c>
      <c r="AJ21" s="41">
        <f>ПДДС!AP8</f>
        <v>48304</v>
      </c>
      <c r="AK21" s="41">
        <f>ПДДС!AQ8</f>
        <v>48395</v>
      </c>
      <c r="AL21" s="41">
        <f>ПДДС!AR8</f>
        <v>48487</v>
      </c>
      <c r="AM21" s="41">
        <f>ПДДС!AS8</f>
        <v>48579</v>
      </c>
      <c r="AN21" s="41">
        <f>ПДДС!AT8</f>
        <v>48669</v>
      </c>
      <c r="AO21" s="41">
        <f>ПДДС!AU8</f>
        <v>48760</v>
      </c>
      <c r="AP21" s="41">
        <f>ПДДС!AV8</f>
        <v>48852</v>
      </c>
      <c r="AQ21" s="41">
        <f>ПДДС!AW8</f>
        <v>48944</v>
      </c>
      <c r="AR21" s="41">
        <f>ПДДС!AX8</f>
        <v>49034</v>
      </c>
      <c r="AS21" s="41">
        <f>ПДДС!AY8</f>
        <v>49125</v>
      </c>
      <c r="AT21" s="41">
        <f>ПДДС!AZ8</f>
        <v>49217</v>
      </c>
      <c r="AU21" s="41">
        <f>ПДДС!BA8</f>
        <v>49309</v>
      </c>
      <c r="AV21" s="41">
        <f>ПДДС!BB8</f>
        <v>49399</v>
      </c>
      <c r="AW21" s="41">
        <f>ПДДС!BC8</f>
        <v>49490</v>
      </c>
      <c r="AX21" s="41">
        <f>ПДДС!BD8</f>
        <v>49582</v>
      </c>
      <c r="AY21" s="41">
        <f>ПДДС!BE8</f>
        <v>49674</v>
      </c>
      <c r="AZ21" s="41">
        <f>ПДДС!BF8</f>
        <v>49765</v>
      </c>
      <c r="BA21" s="41">
        <f>ПДДС!BG8</f>
        <v>49856</v>
      </c>
      <c r="BB21" s="41">
        <f>ПДДС!BH8</f>
        <v>49948</v>
      </c>
      <c r="BC21" s="41">
        <f>ПДДС!BI8</f>
        <v>50040</v>
      </c>
      <c r="BD21" s="41">
        <f>ПДДС!BJ8</f>
        <v>50130</v>
      </c>
      <c r="BE21" s="41">
        <f>ПДДС!BK8</f>
        <v>50221</v>
      </c>
      <c r="BF21" s="41">
        <f>ПДДС!BL8</f>
        <v>50313</v>
      </c>
      <c r="BG21" s="41">
        <f>ПДДС!BM8</f>
        <v>50405</v>
      </c>
      <c r="BH21" s="41">
        <f>ПДДС!BN8</f>
        <v>50495</v>
      </c>
      <c r="BI21" s="41">
        <f>ПДДС!BO8</f>
        <v>50586</v>
      </c>
      <c r="BJ21" s="41">
        <f>ПДДС!BP8</f>
        <v>50678</v>
      </c>
      <c r="BK21" s="41">
        <f>ПДДС!BQ8</f>
        <v>50770</v>
      </c>
      <c r="BL21" s="41">
        <f>ПДДС!BR8</f>
        <v>50860</v>
      </c>
    </row>
    <row r="22" spans="2:64" ht="17.25" customHeight="1">
      <c r="B22" s="229"/>
      <c r="C22" s="229"/>
      <c r="D22" s="135">
        <f>YEAR(D21)</f>
        <v>2024</v>
      </c>
      <c r="E22" s="135">
        <f t="shared" ref="E22:BL22" si="2">YEAR(E21)</f>
        <v>2024</v>
      </c>
      <c r="F22" s="135">
        <f t="shared" si="2"/>
        <v>2024</v>
      </c>
      <c r="G22" s="135">
        <f t="shared" si="2"/>
        <v>2024</v>
      </c>
      <c r="H22" s="135">
        <f t="shared" si="2"/>
        <v>2025</v>
      </c>
      <c r="I22" s="135">
        <f t="shared" si="2"/>
        <v>2025</v>
      </c>
      <c r="J22" s="135">
        <f t="shared" si="2"/>
        <v>2025</v>
      </c>
      <c r="K22" s="135">
        <f t="shared" si="2"/>
        <v>2025</v>
      </c>
      <c r="L22" s="135">
        <f t="shared" si="2"/>
        <v>2026</v>
      </c>
      <c r="M22" s="135">
        <f t="shared" si="2"/>
        <v>2026</v>
      </c>
      <c r="N22" s="135">
        <f t="shared" si="2"/>
        <v>2026</v>
      </c>
      <c r="O22" s="135">
        <f t="shared" si="2"/>
        <v>2026</v>
      </c>
      <c r="P22" s="135">
        <f t="shared" si="2"/>
        <v>2027</v>
      </c>
      <c r="Q22" s="135">
        <f t="shared" si="2"/>
        <v>2027</v>
      </c>
      <c r="R22" s="135">
        <f t="shared" si="2"/>
        <v>2027</v>
      </c>
      <c r="S22" s="135">
        <f t="shared" si="2"/>
        <v>2027</v>
      </c>
      <c r="T22" s="135">
        <f t="shared" si="2"/>
        <v>2028</v>
      </c>
      <c r="U22" s="135">
        <f t="shared" si="2"/>
        <v>2028</v>
      </c>
      <c r="V22" s="135">
        <f t="shared" si="2"/>
        <v>2028</v>
      </c>
      <c r="W22" s="135">
        <f t="shared" si="2"/>
        <v>2028</v>
      </c>
      <c r="X22" s="135">
        <f t="shared" si="2"/>
        <v>2029</v>
      </c>
      <c r="Y22" s="135">
        <f t="shared" si="2"/>
        <v>2029</v>
      </c>
      <c r="Z22" s="135">
        <f t="shared" si="2"/>
        <v>2029</v>
      </c>
      <c r="AA22" s="135">
        <f t="shared" si="2"/>
        <v>2029</v>
      </c>
      <c r="AB22" s="135">
        <f t="shared" si="2"/>
        <v>2030</v>
      </c>
      <c r="AC22" s="135">
        <f t="shared" si="2"/>
        <v>2030</v>
      </c>
      <c r="AD22" s="135">
        <f t="shared" si="2"/>
        <v>2030</v>
      </c>
      <c r="AE22" s="135">
        <f t="shared" si="2"/>
        <v>2030</v>
      </c>
      <c r="AF22" s="135">
        <f t="shared" si="2"/>
        <v>2031</v>
      </c>
      <c r="AG22" s="135">
        <f t="shared" si="2"/>
        <v>2031</v>
      </c>
      <c r="AH22" s="135">
        <f t="shared" si="2"/>
        <v>2031</v>
      </c>
      <c r="AI22" s="135">
        <f t="shared" si="2"/>
        <v>2031</v>
      </c>
      <c r="AJ22" s="135">
        <f t="shared" si="2"/>
        <v>2032</v>
      </c>
      <c r="AK22" s="135">
        <f t="shared" si="2"/>
        <v>2032</v>
      </c>
      <c r="AL22" s="135">
        <f t="shared" si="2"/>
        <v>2032</v>
      </c>
      <c r="AM22" s="135">
        <f t="shared" si="2"/>
        <v>2032</v>
      </c>
      <c r="AN22" s="135">
        <f t="shared" si="2"/>
        <v>2033</v>
      </c>
      <c r="AO22" s="135">
        <f t="shared" si="2"/>
        <v>2033</v>
      </c>
      <c r="AP22" s="135">
        <f t="shared" si="2"/>
        <v>2033</v>
      </c>
      <c r="AQ22" s="135">
        <f t="shared" si="2"/>
        <v>2033</v>
      </c>
      <c r="AR22" s="135">
        <f t="shared" si="2"/>
        <v>2034</v>
      </c>
      <c r="AS22" s="135">
        <f t="shared" si="2"/>
        <v>2034</v>
      </c>
      <c r="AT22" s="135">
        <f t="shared" si="2"/>
        <v>2034</v>
      </c>
      <c r="AU22" s="135">
        <f t="shared" si="2"/>
        <v>2034</v>
      </c>
      <c r="AV22" s="135">
        <f t="shared" si="2"/>
        <v>2035</v>
      </c>
      <c r="AW22" s="135">
        <f t="shared" si="2"/>
        <v>2035</v>
      </c>
      <c r="AX22" s="135">
        <f t="shared" si="2"/>
        <v>2035</v>
      </c>
      <c r="AY22" s="135">
        <f t="shared" si="2"/>
        <v>2035</v>
      </c>
      <c r="AZ22" s="135">
        <f t="shared" si="2"/>
        <v>2036</v>
      </c>
      <c r="BA22" s="135">
        <f t="shared" si="2"/>
        <v>2036</v>
      </c>
      <c r="BB22" s="135">
        <f t="shared" si="2"/>
        <v>2036</v>
      </c>
      <c r="BC22" s="135">
        <f t="shared" si="2"/>
        <v>2036</v>
      </c>
      <c r="BD22" s="135">
        <f t="shared" si="2"/>
        <v>2037</v>
      </c>
      <c r="BE22" s="135">
        <f t="shared" si="2"/>
        <v>2037</v>
      </c>
      <c r="BF22" s="135">
        <f t="shared" si="2"/>
        <v>2037</v>
      </c>
      <c r="BG22" s="135">
        <f t="shared" si="2"/>
        <v>2037</v>
      </c>
      <c r="BH22" s="135">
        <f t="shared" si="2"/>
        <v>2038</v>
      </c>
      <c r="BI22" s="135">
        <f t="shared" si="2"/>
        <v>2038</v>
      </c>
      <c r="BJ22" s="135">
        <f t="shared" si="2"/>
        <v>2038</v>
      </c>
      <c r="BK22" s="135">
        <f t="shared" si="2"/>
        <v>2038</v>
      </c>
      <c r="BL22" s="135">
        <f t="shared" si="2"/>
        <v>2039</v>
      </c>
    </row>
    <row r="23" spans="2:64" ht="17.25" customHeight="1">
      <c r="B23" s="242" t="s">
        <v>201</v>
      </c>
      <c r="C23" s="229"/>
      <c r="D23" s="136">
        <f>HLOOKUP(D21,ПДДС!$J$8:$BR$13,6,FALSE)</f>
        <v>1</v>
      </c>
      <c r="E23" s="136">
        <f>HLOOKUP(E21,ПДДС!$J$8:$BR$13,6,FALSE)</f>
        <v>1</v>
      </c>
      <c r="F23" s="136">
        <f>HLOOKUP(F21,ПДДС!$J$8:$BR$13,6,FALSE)</f>
        <v>1</v>
      </c>
      <c r="G23" s="136">
        <f>HLOOKUP(G21,ПДДС!$J$8:$BR$13,6,FALSE)</f>
        <v>1</v>
      </c>
      <c r="H23" s="136">
        <f>HLOOKUP(H21,ПДДС!$J$8:$BR$13,6,FALSE)</f>
        <v>1</v>
      </c>
      <c r="I23" s="136">
        <f>HLOOKUP(I21,ПДДС!$J$8:$BR$13,6,FALSE)</f>
        <v>1</v>
      </c>
      <c r="J23" s="136">
        <f>HLOOKUP(J21,ПДДС!$J$8:$BR$13,6,FALSE)</f>
        <v>1</v>
      </c>
      <c r="K23" s="136">
        <f>HLOOKUP(K21,ПДДС!$J$8:$BR$13,6,FALSE)</f>
        <v>1</v>
      </c>
      <c r="L23" s="136">
        <f>HLOOKUP(L21,ПДДС!$J$8:$BR$13,6,FALSE)</f>
        <v>1</v>
      </c>
      <c r="M23" s="136">
        <f>HLOOKUP(M21,ПДДС!$J$8:$BR$13,6,FALSE)</f>
        <v>1</v>
      </c>
      <c r="N23" s="136">
        <f>HLOOKUP(N21,ПДДС!$J$8:$BR$13,6,FALSE)</f>
        <v>1</v>
      </c>
      <c r="O23" s="136">
        <f>HLOOKUP(O21,ПДДС!$J$8:$BR$13,6,FALSE)</f>
        <v>1</v>
      </c>
      <c r="P23" s="136">
        <f>HLOOKUP(P21,ПДДС!$J$8:$BR$13,6,FALSE)</f>
        <v>1</v>
      </c>
      <c r="Q23" s="136">
        <f>HLOOKUP(Q21,ПДДС!$J$8:$BR$13,6,FALSE)</f>
        <v>1</v>
      </c>
      <c r="R23" s="136">
        <f>HLOOKUP(R21,ПДДС!$J$8:$BR$13,6,FALSE)</f>
        <v>1</v>
      </c>
      <c r="S23" s="136">
        <f>HLOOKUP(S21,ПДДС!$J$8:$BR$13,6,FALSE)</f>
        <v>1</v>
      </c>
      <c r="T23" s="136">
        <f>HLOOKUP(T21,ПДДС!$J$8:$BR$13,6,FALSE)</f>
        <v>1</v>
      </c>
      <c r="U23" s="136">
        <f>HLOOKUP(U21,ПДДС!$J$8:$BR$13,6,FALSE)</f>
        <v>1</v>
      </c>
      <c r="V23" s="136">
        <f>HLOOKUP(V21,ПДДС!$J$8:$BR$13,6,FALSE)</f>
        <v>1</v>
      </c>
      <c r="W23" s="136">
        <f>HLOOKUP(W21,ПДДС!$J$8:$BR$13,6,FALSE)</f>
        <v>1</v>
      </c>
      <c r="X23" s="136">
        <f>HLOOKUP(X21,ПДДС!$J$8:$BR$13,6,FALSE)</f>
        <v>1</v>
      </c>
      <c r="Y23" s="136">
        <f>HLOOKUP(Y21,ПДДС!$J$8:$BR$13,6,FALSE)</f>
        <v>0</v>
      </c>
      <c r="Z23" s="136">
        <f>HLOOKUP(Z21,ПДДС!$J$8:$BR$13,6,FALSE)</f>
        <v>0</v>
      </c>
      <c r="AA23" s="136">
        <f>HLOOKUP(AA21,ПДДС!$J$8:$BR$13,6,FALSE)</f>
        <v>0</v>
      </c>
      <c r="AB23" s="136">
        <f>HLOOKUP(AB21,ПДДС!$J$8:$BR$13,6,FALSE)</f>
        <v>0</v>
      </c>
      <c r="AC23" s="136">
        <f>HLOOKUP(AC21,ПДДС!$J$8:$BR$13,6,FALSE)</f>
        <v>0</v>
      </c>
      <c r="AD23" s="136">
        <f>HLOOKUP(AD21,ПДДС!$J$8:$BR$13,6,FALSE)</f>
        <v>0</v>
      </c>
      <c r="AE23" s="136">
        <f>HLOOKUP(AE21,ПДДС!$J$8:$BR$13,6,FALSE)</f>
        <v>0</v>
      </c>
      <c r="AF23" s="136">
        <f>HLOOKUP(AF21,ПДДС!$J$8:$BR$13,6,FALSE)</f>
        <v>0</v>
      </c>
      <c r="AG23" s="136">
        <f>HLOOKUP(AG21,ПДДС!$J$8:$BR$13,6,FALSE)</f>
        <v>0</v>
      </c>
      <c r="AH23" s="136">
        <f>HLOOKUP(AH21,ПДДС!$J$8:$BR$13,6,FALSE)</f>
        <v>0</v>
      </c>
      <c r="AI23" s="136">
        <f>HLOOKUP(AI21,ПДДС!$J$8:$BR$13,6,FALSE)</f>
        <v>0</v>
      </c>
      <c r="AJ23" s="136">
        <f>HLOOKUP(AJ21,ПДДС!$J$8:$BR$13,6,FALSE)</f>
        <v>0</v>
      </c>
      <c r="AK23" s="136">
        <f>HLOOKUP(AK21,ПДДС!$J$8:$BR$13,6,FALSE)</f>
        <v>0</v>
      </c>
      <c r="AL23" s="136">
        <f>HLOOKUP(AL21,ПДДС!$J$8:$BR$13,6,FALSE)</f>
        <v>0</v>
      </c>
      <c r="AM23" s="136">
        <f>HLOOKUP(AM21,ПДДС!$J$8:$BR$13,6,FALSE)</f>
        <v>0</v>
      </c>
      <c r="AN23" s="136">
        <f>HLOOKUP(AN21,ПДДС!$J$8:$BR$13,6,FALSE)</f>
        <v>0</v>
      </c>
      <c r="AO23" s="136">
        <f>HLOOKUP(AO21,ПДДС!$J$8:$BR$13,6,FALSE)</f>
        <v>0</v>
      </c>
      <c r="AP23" s="136">
        <f>HLOOKUP(AP21,ПДДС!$J$8:$BR$13,6,FALSE)</f>
        <v>0</v>
      </c>
      <c r="AQ23" s="136">
        <f>HLOOKUP(AQ21,ПДДС!$J$8:$BR$13,6,FALSE)</f>
        <v>0</v>
      </c>
      <c r="AR23" s="136">
        <f>HLOOKUP(AR21,ПДДС!$J$8:$BR$13,6,FALSE)</f>
        <v>0</v>
      </c>
      <c r="AS23" s="136">
        <f>HLOOKUP(AS21,ПДДС!$J$8:$BR$13,6,FALSE)</f>
        <v>0</v>
      </c>
      <c r="AT23" s="136">
        <f>HLOOKUP(AT21,ПДДС!$J$8:$BR$13,6,FALSE)</f>
        <v>0</v>
      </c>
      <c r="AU23" s="136">
        <f>HLOOKUP(AU21,ПДДС!$J$8:$BR$13,6,FALSE)</f>
        <v>0</v>
      </c>
      <c r="AV23" s="136">
        <f>HLOOKUP(AV21,ПДДС!$J$8:$BR$13,6,FALSE)</f>
        <v>0</v>
      </c>
      <c r="AW23" s="136">
        <f>HLOOKUP(AW21,ПДДС!$J$8:$BR$13,6,FALSE)</f>
        <v>0</v>
      </c>
      <c r="AX23" s="136">
        <f>HLOOKUP(AX21,ПДДС!$J$8:$BR$13,6,FALSE)</f>
        <v>0</v>
      </c>
      <c r="AY23" s="136">
        <f>HLOOKUP(AY21,ПДДС!$J$8:$BR$13,6,FALSE)</f>
        <v>0</v>
      </c>
      <c r="AZ23" s="136">
        <f>HLOOKUP(AZ21,ПДДС!$J$8:$BR$13,6,FALSE)</f>
        <v>0</v>
      </c>
      <c r="BA23" s="136">
        <f>HLOOKUP(BA21,ПДДС!$J$8:$BR$13,6,FALSE)</f>
        <v>0</v>
      </c>
      <c r="BB23" s="136">
        <f>HLOOKUP(BB21,ПДДС!$J$8:$BR$13,6,FALSE)</f>
        <v>0</v>
      </c>
      <c r="BC23" s="136">
        <f>HLOOKUP(BC21,ПДДС!$J$8:$BR$13,6,FALSE)</f>
        <v>0</v>
      </c>
      <c r="BD23" s="136">
        <f>HLOOKUP(BD21,ПДДС!$J$8:$BR$13,6,FALSE)</f>
        <v>0</v>
      </c>
      <c r="BE23" s="136">
        <f>HLOOKUP(BE21,ПДДС!$J$8:$BR$13,6,FALSE)</f>
        <v>0</v>
      </c>
      <c r="BF23" s="136">
        <f>HLOOKUP(BF21,ПДДС!$J$8:$BR$13,6,FALSE)</f>
        <v>0</v>
      </c>
      <c r="BG23" s="136">
        <f>HLOOKUP(BG21,ПДДС!$J$8:$BR$13,6,FALSE)</f>
        <v>0</v>
      </c>
      <c r="BH23" s="136">
        <f>HLOOKUP(BH21,ПДДС!$J$8:$BR$13,6,FALSE)</f>
        <v>0</v>
      </c>
      <c r="BI23" s="136">
        <f>HLOOKUP(BI21,ПДДС!$J$8:$BR$13,6,FALSE)</f>
        <v>0</v>
      </c>
      <c r="BJ23" s="136">
        <f>HLOOKUP(BJ21,ПДДС!$J$8:$BR$13,6,FALSE)</f>
        <v>0</v>
      </c>
      <c r="BK23" s="136">
        <f>HLOOKUP(BK21,ПДДС!$J$8:$BR$13,6,FALSE)</f>
        <v>0</v>
      </c>
      <c r="BL23" s="136">
        <f>HLOOKUP(BL21,ПДДС!$J$8:$BR$13,6,FALSE)</f>
        <v>0</v>
      </c>
    </row>
    <row r="24" spans="2:64" ht="84" customHeight="1">
      <c r="B24" s="121" t="str">
        <f>CONCATENATE("Физический объем реализации продукции / готового изделия, в котором используется продукция проекта ",B8)</f>
        <v xml:space="preserve">Физический объем реализации продукции / готового изделия, в котором используется продукция проекта </v>
      </c>
      <c r="C24" s="122" t="str">
        <f>C8</f>
        <v>шт.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</row>
    <row r="25" spans="2:64" ht="79.5" customHeight="1">
      <c r="B25" s="121" t="str">
        <f>CONCATENATE("Цена реализации продукции / готового изделия, в котором используется продукт проекта ",B8)</f>
        <v xml:space="preserve">Цена реализации продукции / готового изделия, в котором используется продукт проекта </v>
      </c>
      <c r="C25" s="123" t="s">
        <v>3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</row>
    <row r="26" spans="2:64" ht="86.25" customHeight="1">
      <c r="B26" s="121" t="str">
        <f>CONCATENATE("Выручка от реализации продукции проекта / готовой продукции, в котором используется продукт проекта ",B8)</f>
        <v xml:space="preserve">Выручка от реализации продукции проекта / готовой продукции, в котором используется продукт проекта </v>
      </c>
      <c r="C26" s="123" t="s">
        <v>3</v>
      </c>
      <c r="D26" s="126">
        <f>D24*D25*$E$8</f>
        <v>0</v>
      </c>
      <c r="E26" s="126">
        <f>E24*E25*$E$8</f>
        <v>0</v>
      </c>
      <c r="F26" s="126">
        <f t="shared" ref="F26:BL26" si="3">F24*F25*$E$8</f>
        <v>0</v>
      </c>
      <c r="G26" s="126">
        <f t="shared" si="3"/>
        <v>0</v>
      </c>
      <c r="H26" s="126">
        <f t="shared" si="3"/>
        <v>0</v>
      </c>
      <c r="I26" s="126">
        <f t="shared" si="3"/>
        <v>0</v>
      </c>
      <c r="J26" s="126">
        <f t="shared" si="3"/>
        <v>0</v>
      </c>
      <c r="K26" s="126">
        <f t="shared" si="3"/>
        <v>0</v>
      </c>
      <c r="L26" s="126">
        <f t="shared" si="3"/>
        <v>0</v>
      </c>
      <c r="M26" s="126">
        <f t="shared" si="3"/>
        <v>0</v>
      </c>
      <c r="N26" s="126">
        <f t="shared" si="3"/>
        <v>0</v>
      </c>
      <c r="O26" s="126">
        <f t="shared" si="3"/>
        <v>0</v>
      </c>
      <c r="P26" s="126">
        <f t="shared" si="3"/>
        <v>0</v>
      </c>
      <c r="Q26" s="126">
        <f t="shared" si="3"/>
        <v>0</v>
      </c>
      <c r="R26" s="126">
        <f t="shared" si="3"/>
        <v>0</v>
      </c>
      <c r="S26" s="126">
        <f t="shared" si="3"/>
        <v>0</v>
      </c>
      <c r="T26" s="126">
        <f t="shared" si="3"/>
        <v>0</v>
      </c>
      <c r="U26" s="126">
        <f t="shared" si="3"/>
        <v>0</v>
      </c>
      <c r="V26" s="126">
        <f t="shared" si="3"/>
        <v>0</v>
      </c>
      <c r="W26" s="126">
        <f t="shared" si="3"/>
        <v>0</v>
      </c>
      <c r="X26" s="126">
        <f t="shared" si="3"/>
        <v>0</v>
      </c>
      <c r="Y26" s="126">
        <f t="shared" si="3"/>
        <v>0</v>
      </c>
      <c r="Z26" s="126">
        <f t="shared" si="3"/>
        <v>0</v>
      </c>
      <c r="AA26" s="126">
        <f t="shared" si="3"/>
        <v>0</v>
      </c>
      <c r="AB26" s="126">
        <f t="shared" si="3"/>
        <v>0</v>
      </c>
      <c r="AC26" s="126">
        <f t="shared" si="3"/>
        <v>0</v>
      </c>
      <c r="AD26" s="126">
        <f t="shared" si="3"/>
        <v>0</v>
      </c>
      <c r="AE26" s="126">
        <f t="shared" si="3"/>
        <v>0</v>
      </c>
      <c r="AF26" s="126">
        <f t="shared" si="3"/>
        <v>0</v>
      </c>
      <c r="AG26" s="126">
        <f t="shared" si="3"/>
        <v>0</v>
      </c>
      <c r="AH26" s="126">
        <f t="shared" si="3"/>
        <v>0</v>
      </c>
      <c r="AI26" s="126">
        <f t="shared" si="3"/>
        <v>0</v>
      </c>
      <c r="AJ26" s="126">
        <f t="shared" si="3"/>
        <v>0</v>
      </c>
      <c r="AK26" s="126">
        <f t="shared" si="3"/>
        <v>0</v>
      </c>
      <c r="AL26" s="126">
        <f t="shared" si="3"/>
        <v>0</v>
      </c>
      <c r="AM26" s="126">
        <f t="shared" si="3"/>
        <v>0</v>
      </c>
      <c r="AN26" s="126">
        <f t="shared" si="3"/>
        <v>0</v>
      </c>
      <c r="AO26" s="126">
        <f t="shared" si="3"/>
        <v>0</v>
      </c>
      <c r="AP26" s="126">
        <f t="shared" si="3"/>
        <v>0</v>
      </c>
      <c r="AQ26" s="126">
        <f t="shared" si="3"/>
        <v>0</v>
      </c>
      <c r="AR26" s="126">
        <f t="shared" si="3"/>
        <v>0</v>
      </c>
      <c r="AS26" s="126">
        <f t="shared" si="3"/>
        <v>0</v>
      </c>
      <c r="AT26" s="126">
        <f t="shared" si="3"/>
        <v>0</v>
      </c>
      <c r="AU26" s="126">
        <f t="shared" si="3"/>
        <v>0</v>
      </c>
      <c r="AV26" s="126">
        <f t="shared" si="3"/>
        <v>0</v>
      </c>
      <c r="AW26" s="126">
        <f t="shared" si="3"/>
        <v>0</v>
      </c>
      <c r="AX26" s="126">
        <f t="shared" si="3"/>
        <v>0</v>
      </c>
      <c r="AY26" s="126">
        <f t="shared" si="3"/>
        <v>0</v>
      </c>
      <c r="AZ26" s="126">
        <f t="shared" si="3"/>
        <v>0</v>
      </c>
      <c r="BA26" s="126">
        <f t="shared" si="3"/>
        <v>0</v>
      </c>
      <c r="BB26" s="126">
        <f t="shared" si="3"/>
        <v>0</v>
      </c>
      <c r="BC26" s="126">
        <f t="shared" si="3"/>
        <v>0</v>
      </c>
      <c r="BD26" s="126">
        <f t="shared" si="3"/>
        <v>0</v>
      </c>
      <c r="BE26" s="126">
        <f t="shared" si="3"/>
        <v>0</v>
      </c>
      <c r="BF26" s="126">
        <f t="shared" si="3"/>
        <v>0</v>
      </c>
      <c r="BG26" s="126">
        <f t="shared" si="3"/>
        <v>0</v>
      </c>
      <c r="BH26" s="126">
        <f t="shared" si="3"/>
        <v>0</v>
      </c>
      <c r="BI26" s="126">
        <f t="shared" si="3"/>
        <v>0</v>
      </c>
      <c r="BJ26" s="126">
        <f t="shared" si="3"/>
        <v>0</v>
      </c>
      <c r="BK26" s="126">
        <f t="shared" si="3"/>
        <v>0</v>
      </c>
      <c r="BL26" s="126">
        <f t="shared" si="3"/>
        <v>0</v>
      </c>
    </row>
    <row r="27" spans="2:64" ht="7.5" customHeight="1">
      <c r="B27" s="127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</row>
    <row r="28" spans="2:64" ht="99" customHeight="1">
      <c r="B28" s="130" t="str">
        <f>CONCATENATE("Физический объем реализации продукции / готового изделия, в котором используется продукция проекта ",B9)</f>
        <v xml:space="preserve">Физический объем реализации продукции / готового изделия, в котором используется продукция проекта </v>
      </c>
      <c r="C28" s="131" t="str">
        <f>C12</f>
        <v>шт.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</row>
    <row r="29" spans="2:64" ht="88.5" customHeight="1">
      <c r="B29" s="121" t="str">
        <f>CONCATENATE("Цена реализации продукции / готового изделия, в котором используется продукт проекта ",B9)</f>
        <v xml:space="preserve">Цена реализации продукции / готового изделия, в котором используется продукт проекта </v>
      </c>
      <c r="C29" s="123" t="s">
        <v>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</row>
    <row r="30" spans="2:64" ht="45">
      <c r="B30" s="121" t="str">
        <f>CONCATENATE("Выручка от реализации продукции проекта / готовой продукции, в котором используется продукт проекта ",B9)</f>
        <v xml:space="preserve">Выручка от реализации продукции проекта / готовой продукции, в котором используется продукт проекта </v>
      </c>
      <c r="C30" s="123" t="s">
        <v>3</v>
      </c>
      <c r="D30" s="126">
        <f>D28*D29*$E$9</f>
        <v>0</v>
      </c>
      <c r="E30" s="126">
        <f t="shared" ref="E30:BL30" si="4">E28*E29*$E$9</f>
        <v>0</v>
      </c>
      <c r="F30" s="126">
        <f t="shared" si="4"/>
        <v>0</v>
      </c>
      <c r="G30" s="126">
        <f t="shared" si="4"/>
        <v>0</v>
      </c>
      <c r="H30" s="126">
        <f t="shared" si="4"/>
        <v>0</v>
      </c>
      <c r="I30" s="126">
        <f t="shared" si="4"/>
        <v>0</v>
      </c>
      <c r="J30" s="126">
        <f t="shared" si="4"/>
        <v>0</v>
      </c>
      <c r="K30" s="126">
        <f t="shared" si="4"/>
        <v>0</v>
      </c>
      <c r="L30" s="126">
        <f t="shared" si="4"/>
        <v>0</v>
      </c>
      <c r="M30" s="126">
        <f t="shared" si="4"/>
        <v>0</v>
      </c>
      <c r="N30" s="126">
        <f t="shared" si="4"/>
        <v>0</v>
      </c>
      <c r="O30" s="126">
        <f t="shared" si="4"/>
        <v>0</v>
      </c>
      <c r="P30" s="126">
        <f t="shared" si="4"/>
        <v>0</v>
      </c>
      <c r="Q30" s="126">
        <f t="shared" si="4"/>
        <v>0</v>
      </c>
      <c r="R30" s="126">
        <f t="shared" si="4"/>
        <v>0</v>
      </c>
      <c r="S30" s="126">
        <f t="shared" si="4"/>
        <v>0</v>
      </c>
      <c r="T30" s="126">
        <f t="shared" si="4"/>
        <v>0</v>
      </c>
      <c r="U30" s="126">
        <f t="shared" si="4"/>
        <v>0</v>
      </c>
      <c r="V30" s="126">
        <f t="shared" si="4"/>
        <v>0</v>
      </c>
      <c r="W30" s="126">
        <f t="shared" si="4"/>
        <v>0</v>
      </c>
      <c r="X30" s="126">
        <f t="shared" si="4"/>
        <v>0</v>
      </c>
      <c r="Y30" s="126">
        <f t="shared" si="4"/>
        <v>0</v>
      </c>
      <c r="Z30" s="126">
        <f t="shared" si="4"/>
        <v>0</v>
      </c>
      <c r="AA30" s="126">
        <f t="shared" si="4"/>
        <v>0</v>
      </c>
      <c r="AB30" s="126">
        <f t="shared" si="4"/>
        <v>0</v>
      </c>
      <c r="AC30" s="126">
        <f t="shared" si="4"/>
        <v>0</v>
      </c>
      <c r="AD30" s="126">
        <f t="shared" si="4"/>
        <v>0</v>
      </c>
      <c r="AE30" s="126">
        <f t="shared" si="4"/>
        <v>0</v>
      </c>
      <c r="AF30" s="126">
        <f t="shared" si="4"/>
        <v>0</v>
      </c>
      <c r="AG30" s="126">
        <f t="shared" si="4"/>
        <v>0</v>
      </c>
      <c r="AH30" s="126">
        <f t="shared" si="4"/>
        <v>0</v>
      </c>
      <c r="AI30" s="126">
        <f t="shared" si="4"/>
        <v>0</v>
      </c>
      <c r="AJ30" s="126">
        <f t="shared" si="4"/>
        <v>0</v>
      </c>
      <c r="AK30" s="126">
        <f t="shared" si="4"/>
        <v>0</v>
      </c>
      <c r="AL30" s="126">
        <f t="shared" si="4"/>
        <v>0</v>
      </c>
      <c r="AM30" s="126">
        <f t="shared" si="4"/>
        <v>0</v>
      </c>
      <c r="AN30" s="126">
        <f t="shared" si="4"/>
        <v>0</v>
      </c>
      <c r="AO30" s="126">
        <f t="shared" si="4"/>
        <v>0</v>
      </c>
      <c r="AP30" s="126">
        <f t="shared" si="4"/>
        <v>0</v>
      </c>
      <c r="AQ30" s="126">
        <f t="shared" si="4"/>
        <v>0</v>
      </c>
      <c r="AR30" s="126">
        <f t="shared" si="4"/>
        <v>0</v>
      </c>
      <c r="AS30" s="126">
        <f t="shared" si="4"/>
        <v>0</v>
      </c>
      <c r="AT30" s="126">
        <f t="shared" si="4"/>
        <v>0</v>
      </c>
      <c r="AU30" s="126">
        <f t="shared" si="4"/>
        <v>0</v>
      </c>
      <c r="AV30" s="126">
        <f t="shared" si="4"/>
        <v>0</v>
      </c>
      <c r="AW30" s="126">
        <f t="shared" si="4"/>
        <v>0</v>
      </c>
      <c r="AX30" s="126">
        <f t="shared" si="4"/>
        <v>0</v>
      </c>
      <c r="AY30" s="126">
        <f t="shared" si="4"/>
        <v>0</v>
      </c>
      <c r="AZ30" s="126">
        <f t="shared" si="4"/>
        <v>0</v>
      </c>
      <c r="BA30" s="126">
        <f t="shared" si="4"/>
        <v>0</v>
      </c>
      <c r="BB30" s="126">
        <f t="shared" si="4"/>
        <v>0</v>
      </c>
      <c r="BC30" s="126">
        <f t="shared" si="4"/>
        <v>0</v>
      </c>
      <c r="BD30" s="126">
        <f t="shared" si="4"/>
        <v>0</v>
      </c>
      <c r="BE30" s="126">
        <f t="shared" si="4"/>
        <v>0</v>
      </c>
      <c r="BF30" s="126">
        <f t="shared" si="4"/>
        <v>0</v>
      </c>
      <c r="BG30" s="126">
        <f t="shared" si="4"/>
        <v>0</v>
      </c>
      <c r="BH30" s="126">
        <f t="shared" si="4"/>
        <v>0</v>
      </c>
      <c r="BI30" s="126">
        <f t="shared" si="4"/>
        <v>0</v>
      </c>
      <c r="BJ30" s="126">
        <f t="shared" si="4"/>
        <v>0</v>
      </c>
      <c r="BK30" s="126">
        <f t="shared" si="4"/>
        <v>0</v>
      </c>
      <c r="BL30" s="126">
        <f t="shared" si="4"/>
        <v>0</v>
      </c>
    </row>
    <row r="31" spans="2:64" ht="9" customHeight="1">
      <c r="B31" s="127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</row>
    <row r="32" spans="2:64" ht="52.5" customHeight="1">
      <c r="B32" s="130" t="str">
        <f>CONCATENATE("Физический объем реализации продукции / готового изделия, в котором используется продукция проекта ",B10)</f>
        <v xml:space="preserve">Физический объем реализации продукции / готового изделия, в котором используется продукция проекта </v>
      </c>
      <c r="C32" s="131" t="str">
        <f>C16</f>
        <v>шт.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2:64" ht="47.25" customHeight="1">
      <c r="B33" s="121" t="str">
        <f>CONCATENATE("Цена реализации продукции / готового изделия, в котором используется продукт проекта ",B10)</f>
        <v xml:space="preserve">Цена реализации продукции / готового изделия, в котором используется продукт проекта </v>
      </c>
      <c r="C33" s="123" t="s">
        <v>3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2:64" ht="42.75" customHeight="1">
      <c r="B34" s="121" t="str">
        <f>CONCATENATE("Выручка от реализации продукции проекта / готовой продукции, в котором используется продукт проекта ",B10)</f>
        <v xml:space="preserve">Выручка от реализации продукции проекта / готовой продукции, в котором используется продукт проекта </v>
      </c>
      <c r="C34" s="123" t="s">
        <v>3</v>
      </c>
      <c r="D34" s="126">
        <f>D32*D33*$E$10</f>
        <v>0</v>
      </c>
      <c r="E34" s="126">
        <f>E32*E33*$E$10</f>
        <v>0</v>
      </c>
      <c r="F34" s="126">
        <f t="shared" ref="F34:BL34" si="5">F32*F33*$E$10</f>
        <v>0</v>
      </c>
      <c r="G34" s="126">
        <f t="shared" si="5"/>
        <v>0</v>
      </c>
      <c r="H34" s="126">
        <f t="shared" si="5"/>
        <v>0</v>
      </c>
      <c r="I34" s="126">
        <f t="shared" si="5"/>
        <v>0</v>
      </c>
      <c r="J34" s="126">
        <f t="shared" si="5"/>
        <v>0</v>
      </c>
      <c r="K34" s="126">
        <f t="shared" si="5"/>
        <v>0</v>
      </c>
      <c r="L34" s="126">
        <f t="shared" si="5"/>
        <v>0</v>
      </c>
      <c r="M34" s="126">
        <f t="shared" si="5"/>
        <v>0</v>
      </c>
      <c r="N34" s="126">
        <f t="shared" si="5"/>
        <v>0</v>
      </c>
      <c r="O34" s="126">
        <f t="shared" si="5"/>
        <v>0</v>
      </c>
      <c r="P34" s="126">
        <f t="shared" si="5"/>
        <v>0</v>
      </c>
      <c r="Q34" s="126">
        <f t="shared" si="5"/>
        <v>0</v>
      </c>
      <c r="R34" s="126">
        <f t="shared" si="5"/>
        <v>0</v>
      </c>
      <c r="S34" s="126">
        <f t="shared" si="5"/>
        <v>0</v>
      </c>
      <c r="T34" s="126">
        <f t="shared" si="5"/>
        <v>0</v>
      </c>
      <c r="U34" s="126">
        <f t="shared" si="5"/>
        <v>0</v>
      </c>
      <c r="V34" s="126">
        <f t="shared" si="5"/>
        <v>0</v>
      </c>
      <c r="W34" s="126">
        <f t="shared" si="5"/>
        <v>0</v>
      </c>
      <c r="X34" s="126">
        <f t="shared" si="5"/>
        <v>0</v>
      </c>
      <c r="Y34" s="126">
        <f t="shared" si="5"/>
        <v>0</v>
      </c>
      <c r="Z34" s="126">
        <f t="shared" si="5"/>
        <v>0</v>
      </c>
      <c r="AA34" s="126">
        <f t="shared" si="5"/>
        <v>0</v>
      </c>
      <c r="AB34" s="126">
        <f t="shared" si="5"/>
        <v>0</v>
      </c>
      <c r="AC34" s="126">
        <f t="shared" si="5"/>
        <v>0</v>
      </c>
      <c r="AD34" s="126">
        <f t="shared" si="5"/>
        <v>0</v>
      </c>
      <c r="AE34" s="126">
        <f t="shared" si="5"/>
        <v>0</v>
      </c>
      <c r="AF34" s="126">
        <f t="shared" si="5"/>
        <v>0</v>
      </c>
      <c r="AG34" s="126">
        <f t="shared" si="5"/>
        <v>0</v>
      </c>
      <c r="AH34" s="126">
        <f t="shared" si="5"/>
        <v>0</v>
      </c>
      <c r="AI34" s="126">
        <f t="shared" si="5"/>
        <v>0</v>
      </c>
      <c r="AJ34" s="126">
        <f t="shared" si="5"/>
        <v>0</v>
      </c>
      <c r="AK34" s="126">
        <f t="shared" si="5"/>
        <v>0</v>
      </c>
      <c r="AL34" s="126">
        <f t="shared" si="5"/>
        <v>0</v>
      </c>
      <c r="AM34" s="126">
        <f t="shared" si="5"/>
        <v>0</v>
      </c>
      <c r="AN34" s="126">
        <f t="shared" si="5"/>
        <v>0</v>
      </c>
      <c r="AO34" s="126">
        <f t="shared" si="5"/>
        <v>0</v>
      </c>
      <c r="AP34" s="126">
        <f t="shared" si="5"/>
        <v>0</v>
      </c>
      <c r="AQ34" s="126">
        <f t="shared" si="5"/>
        <v>0</v>
      </c>
      <c r="AR34" s="126">
        <f t="shared" si="5"/>
        <v>0</v>
      </c>
      <c r="AS34" s="126">
        <f t="shared" si="5"/>
        <v>0</v>
      </c>
      <c r="AT34" s="126">
        <f t="shared" si="5"/>
        <v>0</v>
      </c>
      <c r="AU34" s="126">
        <f t="shared" si="5"/>
        <v>0</v>
      </c>
      <c r="AV34" s="126">
        <f t="shared" si="5"/>
        <v>0</v>
      </c>
      <c r="AW34" s="126">
        <f t="shared" si="5"/>
        <v>0</v>
      </c>
      <c r="AX34" s="126">
        <f t="shared" si="5"/>
        <v>0</v>
      </c>
      <c r="AY34" s="126">
        <f t="shared" si="5"/>
        <v>0</v>
      </c>
      <c r="AZ34" s="126">
        <f t="shared" si="5"/>
        <v>0</v>
      </c>
      <c r="BA34" s="126">
        <f t="shared" si="5"/>
        <v>0</v>
      </c>
      <c r="BB34" s="126">
        <f t="shared" si="5"/>
        <v>0</v>
      </c>
      <c r="BC34" s="126">
        <f t="shared" si="5"/>
        <v>0</v>
      </c>
      <c r="BD34" s="126">
        <f t="shared" si="5"/>
        <v>0</v>
      </c>
      <c r="BE34" s="126">
        <f t="shared" si="5"/>
        <v>0</v>
      </c>
      <c r="BF34" s="126">
        <f t="shared" si="5"/>
        <v>0</v>
      </c>
      <c r="BG34" s="126">
        <f t="shared" si="5"/>
        <v>0</v>
      </c>
      <c r="BH34" s="126">
        <f t="shared" si="5"/>
        <v>0</v>
      </c>
      <c r="BI34" s="126">
        <f t="shared" si="5"/>
        <v>0</v>
      </c>
      <c r="BJ34" s="126">
        <f t="shared" si="5"/>
        <v>0</v>
      </c>
      <c r="BK34" s="126">
        <f t="shared" si="5"/>
        <v>0</v>
      </c>
      <c r="BL34" s="126">
        <f t="shared" si="5"/>
        <v>0</v>
      </c>
    </row>
    <row r="35" spans="2:64" ht="7.5" customHeight="1">
      <c r="B35" s="127"/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</row>
    <row r="36" spans="2:64" ht="56.25" customHeight="1">
      <c r="B36" s="130" t="str">
        <f>CONCATENATE("Физический объем реализации продукции / готового изделия, в котором используется продукция проекта ",B11)</f>
        <v xml:space="preserve">Физический объем реализации продукции / готового изделия, в котором используется продукция проекта </v>
      </c>
      <c r="C36" s="131">
        <f>C20</f>
        <v>0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</row>
    <row r="37" spans="2:64" ht="56.25" customHeight="1">
      <c r="B37" s="121" t="str">
        <f>CONCATENATE("Цена реализации продукции / готового изделия, в котором используется продукт проекта ",B11)</f>
        <v xml:space="preserve">Цена реализации продукции / готового изделия, в котором используется продукт проекта </v>
      </c>
      <c r="C37" s="123" t="s">
        <v>3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</row>
    <row r="38" spans="2:64" ht="45">
      <c r="B38" s="121" t="str">
        <f>CONCATENATE("Выручка от реализации продукции проекта / готовой продукции, в котором используется продукт проекта ",B11)</f>
        <v xml:space="preserve">Выручка от реализации продукции проекта / готовой продукции, в котором используется продукт проекта </v>
      </c>
      <c r="C38" s="123" t="s">
        <v>3</v>
      </c>
      <c r="D38" s="126">
        <f>D36*D37*$E$11</f>
        <v>0</v>
      </c>
      <c r="E38" s="126">
        <f t="shared" ref="E38:BL38" si="6">E36*E37*$E$11</f>
        <v>0</v>
      </c>
      <c r="F38" s="126">
        <f t="shared" si="6"/>
        <v>0</v>
      </c>
      <c r="G38" s="126">
        <f t="shared" si="6"/>
        <v>0</v>
      </c>
      <c r="H38" s="126">
        <f t="shared" si="6"/>
        <v>0</v>
      </c>
      <c r="I38" s="126">
        <f t="shared" si="6"/>
        <v>0</v>
      </c>
      <c r="J38" s="126">
        <f t="shared" si="6"/>
        <v>0</v>
      </c>
      <c r="K38" s="126">
        <f t="shared" si="6"/>
        <v>0</v>
      </c>
      <c r="L38" s="126">
        <f t="shared" si="6"/>
        <v>0</v>
      </c>
      <c r="M38" s="126">
        <f t="shared" si="6"/>
        <v>0</v>
      </c>
      <c r="N38" s="126">
        <f t="shared" si="6"/>
        <v>0</v>
      </c>
      <c r="O38" s="126">
        <f t="shared" si="6"/>
        <v>0</v>
      </c>
      <c r="P38" s="126">
        <f t="shared" si="6"/>
        <v>0</v>
      </c>
      <c r="Q38" s="126">
        <f t="shared" si="6"/>
        <v>0</v>
      </c>
      <c r="R38" s="126">
        <f t="shared" si="6"/>
        <v>0</v>
      </c>
      <c r="S38" s="126">
        <f t="shared" si="6"/>
        <v>0</v>
      </c>
      <c r="T38" s="126">
        <f t="shared" si="6"/>
        <v>0</v>
      </c>
      <c r="U38" s="126">
        <f t="shared" si="6"/>
        <v>0</v>
      </c>
      <c r="V38" s="126">
        <f t="shared" si="6"/>
        <v>0</v>
      </c>
      <c r="W38" s="126">
        <f t="shared" si="6"/>
        <v>0</v>
      </c>
      <c r="X38" s="126">
        <f t="shared" si="6"/>
        <v>0</v>
      </c>
      <c r="Y38" s="126">
        <f t="shared" si="6"/>
        <v>0</v>
      </c>
      <c r="Z38" s="126">
        <f t="shared" si="6"/>
        <v>0</v>
      </c>
      <c r="AA38" s="126">
        <f t="shared" si="6"/>
        <v>0</v>
      </c>
      <c r="AB38" s="126">
        <f t="shared" si="6"/>
        <v>0</v>
      </c>
      <c r="AC38" s="126">
        <f t="shared" si="6"/>
        <v>0</v>
      </c>
      <c r="AD38" s="126">
        <f t="shared" si="6"/>
        <v>0</v>
      </c>
      <c r="AE38" s="126">
        <f t="shared" si="6"/>
        <v>0</v>
      </c>
      <c r="AF38" s="126">
        <f t="shared" si="6"/>
        <v>0</v>
      </c>
      <c r="AG38" s="126">
        <f t="shared" si="6"/>
        <v>0</v>
      </c>
      <c r="AH38" s="126">
        <f t="shared" si="6"/>
        <v>0</v>
      </c>
      <c r="AI38" s="126">
        <f t="shared" si="6"/>
        <v>0</v>
      </c>
      <c r="AJ38" s="126">
        <f t="shared" si="6"/>
        <v>0</v>
      </c>
      <c r="AK38" s="126">
        <f t="shared" si="6"/>
        <v>0</v>
      </c>
      <c r="AL38" s="126">
        <f t="shared" si="6"/>
        <v>0</v>
      </c>
      <c r="AM38" s="126">
        <f t="shared" si="6"/>
        <v>0</v>
      </c>
      <c r="AN38" s="126">
        <f t="shared" si="6"/>
        <v>0</v>
      </c>
      <c r="AO38" s="126">
        <f t="shared" si="6"/>
        <v>0</v>
      </c>
      <c r="AP38" s="126">
        <f t="shared" si="6"/>
        <v>0</v>
      </c>
      <c r="AQ38" s="126">
        <f t="shared" si="6"/>
        <v>0</v>
      </c>
      <c r="AR38" s="126">
        <f t="shared" si="6"/>
        <v>0</v>
      </c>
      <c r="AS38" s="126">
        <f t="shared" si="6"/>
        <v>0</v>
      </c>
      <c r="AT38" s="126">
        <f t="shared" si="6"/>
        <v>0</v>
      </c>
      <c r="AU38" s="126">
        <f t="shared" si="6"/>
        <v>0</v>
      </c>
      <c r="AV38" s="126">
        <f t="shared" si="6"/>
        <v>0</v>
      </c>
      <c r="AW38" s="126">
        <f t="shared" si="6"/>
        <v>0</v>
      </c>
      <c r="AX38" s="126">
        <f t="shared" si="6"/>
        <v>0</v>
      </c>
      <c r="AY38" s="126">
        <f t="shared" si="6"/>
        <v>0</v>
      </c>
      <c r="AZ38" s="126">
        <f t="shared" si="6"/>
        <v>0</v>
      </c>
      <c r="BA38" s="126">
        <f t="shared" si="6"/>
        <v>0</v>
      </c>
      <c r="BB38" s="126">
        <f t="shared" si="6"/>
        <v>0</v>
      </c>
      <c r="BC38" s="126">
        <f t="shared" si="6"/>
        <v>0</v>
      </c>
      <c r="BD38" s="126">
        <f t="shared" si="6"/>
        <v>0</v>
      </c>
      <c r="BE38" s="126">
        <f t="shared" si="6"/>
        <v>0</v>
      </c>
      <c r="BF38" s="126">
        <f t="shared" si="6"/>
        <v>0</v>
      </c>
      <c r="BG38" s="126">
        <f t="shared" si="6"/>
        <v>0</v>
      </c>
      <c r="BH38" s="126">
        <f t="shared" si="6"/>
        <v>0</v>
      </c>
      <c r="BI38" s="126">
        <f t="shared" si="6"/>
        <v>0</v>
      </c>
      <c r="BJ38" s="126">
        <f t="shared" si="6"/>
        <v>0</v>
      </c>
      <c r="BK38" s="126">
        <f t="shared" si="6"/>
        <v>0</v>
      </c>
      <c r="BL38" s="126">
        <f t="shared" si="6"/>
        <v>0</v>
      </c>
    </row>
    <row r="39" spans="2:64" ht="7.5" customHeight="1">
      <c r="B39" s="127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</row>
    <row r="40" spans="2:64" ht="50.25" customHeight="1">
      <c r="B40" s="130" t="str">
        <f>CONCATENATE("Физический объем реализации продукции / готового изделия, в котором используется продукция проекта ",B12)</f>
        <v xml:space="preserve">Физический объем реализации продукции / готового изделия, в котором используется продукция проекта </v>
      </c>
      <c r="C40" s="131" t="str">
        <f>C26</f>
        <v>тыс. руб.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</row>
    <row r="41" spans="2:64" ht="46.5" customHeight="1">
      <c r="B41" s="121" t="str">
        <f>CONCATENATE("Цена реализации продукции / готового изделия, в котором используется продукт проекта ",B12)</f>
        <v xml:space="preserve">Цена реализации продукции / готового изделия, в котором используется продукт проекта </v>
      </c>
      <c r="C41" s="123" t="s">
        <v>3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</row>
    <row r="42" spans="2:64" ht="50.25" customHeight="1">
      <c r="B42" s="121" t="str">
        <f>CONCATENATE("Выручка от реализации продукции проекта / готовой продукции, в котором используется продукт проекта ",B12)</f>
        <v xml:space="preserve">Выручка от реализации продукции проекта / готовой продукции, в котором используется продукт проекта </v>
      </c>
      <c r="C42" s="123" t="s">
        <v>3</v>
      </c>
      <c r="D42" s="126">
        <f>D40*D41*$E$12</f>
        <v>0</v>
      </c>
      <c r="E42" s="126">
        <f t="shared" ref="E42:BL42" si="7">E40*E41*$E$12</f>
        <v>0</v>
      </c>
      <c r="F42" s="126">
        <f t="shared" si="7"/>
        <v>0</v>
      </c>
      <c r="G42" s="126">
        <f t="shared" si="7"/>
        <v>0</v>
      </c>
      <c r="H42" s="126">
        <f t="shared" si="7"/>
        <v>0</v>
      </c>
      <c r="I42" s="126">
        <f t="shared" si="7"/>
        <v>0</v>
      </c>
      <c r="J42" s="126">
        <f t="shared" si="7"/>
        <v>0</v>
      </c>
      <c r="K42" s="126">
        <f t="shared" si="7"/>
        <v>0</v>
      </c>
      <c r="L42" s="126">
        <f t="shared" si="7"/>
        <v>0</v>
      </c>
      <c r="M42" s="126">
        <f t="shared" si="7"/>
        <v>0</v>
      </c>
      <c r="N42" s="126">
        <f t="shared" si="7"/>
        <v>0</v>
      </c>
      <c r="O42" s="126">
        <f t="shared" si="7"/>
        <v>0</v>
      </c>
      <c r="P42" s="126">
        <f t="shared" si="7"/>
        <v>0</v>
      </c>
      <c r="Q42" s="126">
        <f t="shared" si="7"/>
        <v>0</v>
      </c>
      <c r="R42" s="126">
        <f t="shared" si="7"/>
        <v>0</v>
      </c>
      <c r="S42" s="126">
        <f t="shared" si="7"/>
        <v>0</v>
      </c>
      <c r="T42" s="126">
        <f t="shared" si="7"/>
        <v>0</v>
      </c>
      <c r="U42" s="126">
        <f t="shared" si="7"/>
        <v>0</v>
      </c>
      <c r="V42" s="126">
        <f t="shared" si="7"/>
        <v>0</v>
      </c>
      <c r="W42" s="126">
        <f t="shared" si="7"/>
        <v>0</v>
      </c>
      <c r="X42" s="126">
        <f t="shared" si="7"/>
        <v>0</v>
      </c>
      <c r="Y42" s="126">
        <f t="shared" si="7"/>
        <v>0</v>
      </c>
      <c r="Z42" s="126">
        <f t="shared" si="7"/>
        <v>0</v>
      </c>
      <c r="AA42" s="126">
        <f t="shared" si="7"/>
        <v>0</v>
      </c>
      <c r="AB42" s="126">
        <f t="shared" si="7"/>
        <v>0</v>
      </c>
      <c r="AC42" s="126">
        <f t="shared" si="7"/>
        <v>0</v>
      </c>
      <c r="AD42" s="126">
        <f t="shared" si="7"/>
        <v>0</v>
      </c>
      <c r="AE42" s="126">
        <f t="shared" si="7"/>
        <v>0</v>
      </c>
      <c r="AF42" s="126">
        <f t="shared" si="7"/>
        <v>0</v>
      </c>
      <c r="AG42" s="126">
        <f t="shared" si="7"/>
        <v>0</v>
      </c>
      <c r="AH42" s="126">
        <f t="shared" si="7"/>
        <v>0</v>
      </c>
      <c r="AI42" s="126">
        <f t="shared" si="7"/>
        <v>0</v>
      </c>
      <c r="AJ42" s="126">
        <f t="shared" si="7"/>
        <v>0</v>
      </c>
      <c r="AK42" s="126">
        <f t="shared" si="7"/>
        <v>0</v>
      </c>
      <c r="AL42" s="126">
        <f t="shared" si="7"/>
        <v>0</v>
      </c>
      <c r="AM42" s="126">
        <f t="shared" si="7"/>
        <v>0</v>
      </c>
      <c r="AN42" s="126">
        <f t="shared" si="7"/>
        <v>0</v>
      </c>
      <c r="AO42" s="126">
        <f t="shared" si="7"/>
        <v>0</v>
      </c>
      <c r="AP42" s="126">
        <f t="shared" si="7"/>
        <v>0</v>
      </c>
      <c r="AQ42" s="126">
        <f t="shared" si="7"/>
        <v>0</v>
      </c>
      <c r="AR42" s="126">
        <f t="shared" si="7"/>
        <v>0</v>
      </c>
      <c r="AS42" s="126">
        <f t="shared" si="7"/>
        <v>0</v>
      </c>
      <c r="AT42" s="126">
        <f t="shared" si="7"/>
        <v>0</v>
      </c>
      <c r="AU42" s="126">
        <f t="shared" si="7"/>
        <v>0</v>
      </c>
      <c r="AV42" s="126">
        <f t="shared" si="7"/>
        <v>0</v>
      </c>
      <c r="AW42" s="126">
        <f t="shared" si="7"/>
        <v>0</v>
      </c>
      <c r="AX42" s="126">
        <f t="shared" si="7"/>
        <v>0</v>
      </c>
      <c r="AY42" s="126">
        <f t="shared" si="7"/>
        <v>0</v>
      </c>
      <c r="AZ42" s="126">
        <f t="shared" si="7"/>
        <v>0</v>
      </c>
      <c r="BA42" s="126">
        <f t="shared" si="7"/>
        <v>0</v>
      </c>
      <c r="BB42" s="126">
        <f t="shared" si="7"/>
        <v>0</v>
      </c>
      <c r="BC42" s="126">
        <f t="shared" si="7"/>
        <v>0</v>
      </c>
      <c r="BD42" s="126">
        <f t="shared" si="7"/>
        <v>0</v>
      </c>
      <c r="BE42" s="126">
        <f t="shared" si="7"/>
        <v>0</v>
      </c>
      <c r="BF42" s="126">
        <f t="shared" si="7"/>
        <v>0</v>
      </c>
      <c r="BG42" s="126">
        <f t="shared" si="7"/>
        <v>0</v>
      </c>
      <c r="BH42" s="126">
        <f t="shared" si="7"/>
        <v>0</v>
      </c>
      <c r="BI42" s="126">
        <f t="shared" si="7"/>
        <v>0</v>
      </c>
      <c r="BJ42" s="126">
        <f t="shared" si="7"/>
        <v>0</v>
      </c>
      <c r="BK42" s="126">
        <f t="shared" si="7"/>
        <v>0</v>
      </c>
      <c r="BL42" s="126">
        <f t="shared" si="7"/>
        <v>0</v>
      </c>
    </row>
    <row r="43" spans="2:64" ht="7.5" customHeight="1">
      <c r="B43" s="127"/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</row>
    <row r="44" spans="2:64" ht="47.25" customHeight="1">
      <c r="B44" s="130" t="str">
        <f>CONCATENATE("Физический объем реализации продукции / готового изделия, в котором используется продукция проекта ",B13)</f>
        <v xml:space="preserve">Физический объем реализации продукции / готового изделия, в котором используется продукция проекта </v>
      </c>
      <c r="C44" s="131" t="str">
        <f>C30</f>
        <v>тыс. руб.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</row>
    <row r="45" spans="2:64" ht="47.25" customHeight="1">
      <c r="B45" s="121" t="str">
        <f>CONCATENATE("Цена реализации продукции / готового изделия, в котором используется продукт проекта ",B13)</f>
        <v xml:space="preserve">Цена реализации продукции / готового изделия, в котором используется продукт проекта </v>
      </c>
      <c r="C45" s="123" t="s">
        <v>3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</row>
    <row r="46" spans="2:64" ht="47.25" customHeight="1">
      <c r="B46" s="121" t="str">
        <f>CONCATENATE("Выручка от реализации продукции проекта / готовой продукции, в котором используется продукт проекта ",B13)</f>
        <v xml:space="preserve">Выручка от реализации продукции проекта / готовой продукции, в котором используется продукт проекта </v>
      </c>
      <c r="C46" s="123" t="s">
        <v>3</v>
      </c>
      <c r="D46" s="126">
        <f>D44*D45*$E$13</f>
        <v>0</v>
      </c>
      <c r="E46" s="126">
        <f t="shared" ref="E46:BL46" si="8">E44*E45*$E$13</f>
        <v>0</v>
      </c>
      <c r="F46" s="126">
        <f t="shared" si="8"/>
        <v>0</v>
      </c>
      <c r="G46" s="126">
        <f t="shared" si="8"/>
        <v>0</v>
      </c>
      <c r="H46" s="126">
        <f t="shared" si="8"/>
        <v>0</v>
      </c>
      <c r="I46" s="126">
        <f t="shared" si="8"/>
        <v>0</v>
      </c>
      <c r="J46" s="126">
        <f t="shared" si="8"/>
        <v>0</v>
      </c>
      <c r="K46" s="126">
        <f t="shared" si="8"/>
        <v>0</v>
      </c>
      <c r="L46" s="126">
        <f t="shared" si="8"/>
        <v>0</v>
      </c>
      <c r="M46" s="126">
        <f t="shared" si="8"/>
        <v>0</v>
      </c>
      <c r="N46" s="126">
        <f t="shared" si="8"/>
        <v>0</v>
      </c>
      <c r="O46" s="126">
        <f t="shared" si="8"/>
        <v>0</v>
      </c>
      <c r="P46" s="126">
        <f t="shared" si="8"/>
        <v>0</v>
      </c>
      <c r="Q46" s="126">
        <f t="shared" si="8"/>
        <v>0</v>
      </c>
      <c r="R46" s="126">
        <f t="shared" si="8"/>
        <v>0</v>
      </c>
      <c r="S46" s="126">
        <f t="shared" si="8"/>
        <v>0</v>
      </c>
      <c r="T46" s="126">
        <f t="shared" si="8"/>
        <v>0</v>
      </c>
      <c r="U46" s="126">
        <f t="shared" si="8"/>
        <v>0</v>
      </c>
      <c r="V46" s="126">
        <f t="shared" si="8"/>
        <v>0</v>
      </c>
      <c r="W46" s="126">
        <f t="shared" si="8"/>
        <v>0</v>
      </c>
      <c r="X46" s="126">
        <f t="shared" si="8"/>
        <v>0</v>
      </c>
      <c r="Y46" s="126">
        <f t="shared" si="8"/>
        <v>0</v>
      </c>
      <c r="Z46" s="126">
        <f t="shared" si="8"/>
        <v>0</v>
      </c>
      <c r="AA46" s="126">
        <f t="shared" si="8"/>
        <v>0</v>
      </c>
      <c r="AB46" s="126">
        <f t="shared" si="8"/>
        <v>0</v>
      </c>
      <c r="AC46" s="126">
        <f t="shared" si="8"/>
        <v>0</v>
      </c>
      <c r="AD46" s="126">
        <f t="shared" si="8"/>
        <v>0</v>
      </c>
      <c r="AE46" s="126">
        <f t="shared" si="8"/>
        <v>0</v>
      </c>
      <c r="AF46" s="126">
        <f t="shared" si="8"/>
        <v>0</v>
      </c>
      <c r="AG46" s="126">
        <f t="shared" si="8"/>
        <v>0</v>
      </c>
      <c r="AH46" s="126">
        <f t="shared" si="8"/>
        <v>0</v>
      </c>
      <c r="AI46" s="126">
        <f t="shared" si="8"/>
        <v>0</v>
      </c>
      <c r="AJ46" s="126">
        <f t="shared" si="8"/>
        <v>0</v>
      </c>
      <c r="AK46" s="126">
        <f t="shared" si="8"/>
        <v>0</v>
      </c>
      <c r="AL46" s="126">
        <f t="shared" si="8"/>
        <v>0</v>
      </c>
      <c r="AM46" s="126">
        <f t="shared" si="8"/>
        <v>0</v>
      </c>
      <c r="AN46" s="126">
        <f t="shared" si="8"/>
        <v>0</v>
      </c>
      <c r="AO46" s="126">
        <f t="shared" si="8"/>
        <v>0</v>
      </c>
      <c r="AP46" s="126">
        <f t="shared" si="8"/>
        <v>0</v>
      </c>
      <c r="AQ46" s="126">
        <f t="shared" si="8"/>
        <v>0</v>
      </c>
      <c r="AR46" s="126">
        <f t="shared" si="8"/>
        <v>0</v>
      </c>
      <c r="AS46" s="126">
        <f t="shared" si="8"/>
        <v>0</v>
      </c>
      <c r="AT46" s="126">
        <f t="shared" si="8"/>
        <v>0</v>
      </c>
      <c r="AU46" s="126">
        <f t="shared" si="8"/>
        <v>0</v>
      </c>
      <c r="AV46" s="126">
        <f t="shared" si="8"/>
        <v>0</v>
      </c>
      <c r="AW46" s="126">
        <f t="shared" si="8"/>
        <v>0</v>
      </c>
      <c r="AX46" s="126">
        <f t="shared" si="8"/>
        <v>0</v>
      </c>
      <c r="AY46" s="126">
        <f t="shared" si="8"/>
        <v>0</v>
      </c>
      <c r="AZ46" s="126">
        <f t="shared" si="8"/>
        <v>0</v>
      </c>
      <c r="BA46" s="126">
        <f t="shared" si="8"/>
        <v>0</v>
      </c>
      <c r="BB46" s="126">
        <f t="shared" si="8"/>
        <v>0</v>
      </c>
      <c r="BC46" s="126">
        <f t="shared" si="8"/>
        <v>0</v>
      </c>
      <c r="BD46" s="126">
        <f t="shared" si="8"/>
        <v>0</v>
      </c>
      <c r="BE46" s="126">
        <f t="shared" si="8"/>
        <v>0</v>
      </c>
      <c r="BF46" s="126">
        <f t="shared" si="8"/>
        <v>0</v>
      </c>
      <c r="BG46" s="126">
        <f t="shared" si="8"/>
        <v>0</v>
      </c>
      <c r="BH46" s="126">
        <f t="shared" si="8"/>
        <v>0</v>
      </c>
      <c r="BI46" s="126">
        <f t="shared" si="8"/>
        <v>0</v>
      </c>
      <c r="BJ46" s="126">
        <f t="shared" si="8"/>
        <v>0</v>
      </c>
      <c r="BK46" s="126">
        <f t="shared" si="8"/>
        <v>0</v>
      </c>
      <c r="BL46" s="126">
        <f t="shared" si="8"/>
        <v>0</v>
      </c>
    </row>
    <row r="47" spans="2:64" ht="6.75" customHeight="1">
      <c r="B47" s="127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</row>
    <row r="48" spans="2:64" ht="48" customHeight="1">
      <c r="B48" s="130" t="str">
        <f>CONCATENATE("Физический объем реализации продукции / готового изделия, в котором используется продукция проекта ",B14)</f>
        <v xml:space="preserve">Физический объем реализации продукции / готового изделия, в котором используется продукция проекта </v>
      </c>
      <c r="C48" s="131" t="str">
        <f>C34</f>
        <v>тыс. руб.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</row>
    <row r="49" spans="2:64" ht="48" customHeight="1">
      <c r="B49" s="121" t="str">
        <f>CONCATENATE("Цена реализации продукции / готового изделия, в котором используется продукт проекта ",B14)</f>
        <v xml:space="preserve">Цена реализации продукции / готового изделия, в котором используется продукт проекта </v>
      </c>
      <c r="C49" s="123" t="s">
        <v>3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</row>
    <row r="50" spans="2:64" ht="48" customHeight="1">
      <c r="B50" s="121" t="str">
        <f>CONCATENATE("Выручка от реализации продукции проекта / готовой продукции, в котором используется продукт проекта ",B14)</f>
        <v xml:space="preserve">Выручка от реализации продукции проекта / готовой продукции, в котором используется продукт проекта </v>
      </c>
      <c r="C50" s="123" t="s">
        <v>3</v>
      </c>
      <c r="D50" s="126">
        <f>D48*D49*$E$14</f>
        <v>0</v>
      </c>
      <c r="E50" s="126">
        <f>E48*E49*$E$14</f>
        <v>0</v>
      </c>
      <c r="F50" s="126">
        <f>F48*F49*$E$14</f>
        <v>0</v>
      </c>
      <c r="G50" s="126">
        <f>G48*G49*$E$14</f>
        <v>0</v>
      </c>
      <c r="H50" s="126">
        <f>H48*H49*$E$14</f>
        <v>0</v>
      </c>
      <c r="I50" s="126">
        <f t="shared" ref="I50:BL50" si="9">I48*I49*$E$14</f>
        <v>0</v>
      </c>
      <c r="J50" s="126">
        <f t="shared" si="9"/>
        <v>0</v>
      </c>
      <c r="K50" s="126">
        <f t="shared" si="9"/>
        <v>0</v>
      </c>
      <c r="L50" s="126">
        <f t="shared" si="9"/>
        <v>0</v>
      </c>
      <c r="M50" s="126">
        <f t="shared" si="9"/>
        <v>0</v>
      </c>
      <c r="N50" s="126">
        <f t="shared" si="9"/>
        <v>0</v>
      </c>
      <c r="O50" s="126">
        <f t="shared" si="9"/>
        <v>0</v>
      </c>
      <c r="P50" s="126">
        <f t="shared" si="9"/>
        <v>0</v>
      </c>
      <c r="Q50" s="126">
        <f t="shared" si="9"/>
        <v>0</v>
      </c>
      <c r="R50" s="126">
        <f t="shared" si="9"/>
        <v>0</v>
      </c>
      <c r="S50" s="126">
        <f t="shared" si="9"/>
        <v>0</v>
      </c>
      <c r="T50" s="126">
        <f t="shared" si="9"/>
        <v>0</v>
      </c>
      <c r="U50" s="126">
        <f t="shared" si="9"/>
        <v>0</v>
      </c>
      <c r="V50" s="126">
        <f t="shared" si="9"/>
        <v>0</v>
      </c>
      <c r="W50" s="126">
        <f t="shared" si="9"/>
        <v>0</v>
      </c>
      <c r="X50" s="126">
        <f t="shared" si="9"/>
        <v>0</v>
      </c>
      <c r="Y50" s="126">
        <f t="shared" si="9"/>
        <v>0</v>
      </c>
      <c r="Z50" s="126">
        <f t="shared" si="9"/>
        <v>0</v>
      </c>
      <c r="AA50" s="126">
        <f t="shared" si="9"/>
        <v>0</v>
      </c>
      <c r="AB50" s="126">
        <f t="shared" si="9"/>
        <v>0</v>
      </c>
      <c r="AC50" s="126">
        <f t="shared" si="9"/>
        <v>0</v>
      </c>
      <c r="AD50" s="126">
        <f t="shared" si="9"/>
        <v>0</v>
      </c>
      <c r="AE50" s="126">
        <f t="shared" si="9"/>
        <v>0</v>
      </c>
      <c r="AF50" s="126">
        <f t="shared" si="9"/>
        <v>0</v>
      </c>
      <c r="AG50" s="126">
        <f t="shared" si="9"/>
        <v>0</v>
      </c>
      <c r="AH50" s="126">
        <f t="shared" si="9"/>
        <v>0</v>
      </c>
      <c r="AI50" s="126">
        <f t="shared" si="9"/>
        <v>0</v>
      </c>
      <c r="AJ50" s="126">
        <f t="shared" si="9"/>
        <v>0</v>
      </c>
      <c r="AK50" s="126">
        <f t="shared" si="9"/>
        <v>0</v>
      </c>
      <c r="AL50" s="126">
        <f t="shared" si="9"/>
        <v>0</v>
      </c>
      <c r="AM50" s="126">
        <f t="shared" si="9"/>
        <v>0</v>
      </c>
      <c r="AN50" s="126">
        <f t="shared" si="9"/>
        <v>0</v>
      </c>
      <c r="AO50" s="126">
        <f t="shared" si="9"/>
        <v>0</v>
      </c>
      <c r="AP50" s="126">
        <f t="shared" si="9"/>
        <v>0</v>
      </c>
      <c r="AQ50" s="126">
        <f t="shared" si="9"/>
        <v>0</v>
      </c>
      <c r="AR50" s="126">
        <f t="shared" si="9"/>
        <v>0</v>
      </c>
      <c r="AS50" s="126">
        <f t="shared" si="9"/>
        <v>0</v>
      </c>
      <c r="AT50" s="126">
        <f t="shared" si="9"/>
        <v>0</v>
      </c>
      <c r="AU50" s="126">
        <f t="shared" si="9"/>
        <v>0</v>
      </c>
      <c r="AV50" s="126">
        <f t="shared" si="9"/>
        <v>0</v>
      </c>
      <c r="AW50" s="126">
        <f t="shared" si="9"/>
        <v>0</v>
      </c>
      <c r="AX50" s="126">
        <f t="shared" si="9"/>
        <v>0</v>
      </c>
      <c r="AY50" s="126">
        <f t="shared" si="9"/>
        <v>0</v>
      </c>
      <c r="AZ50" s="126">
        <f t="shared" si="9"/>
        <v>0</v>
      </c>
      <c r="BA50" s="126">
        <f t="shared" si="9"/>
        <v>0</v>
      </c>
      <c r="BB50" s="126">
        <f t="shared" si="9"/>
        <v>0</v>
      </c>
      <c r="BC50" s="126">
        <f t="shared" si="9"/>
        <v>0</v>
      </c>
      <c r="BD50" s="126">
        <f t="shared" si="9"/>
        <v>0</v>
      </c>
      <c r="BE50" s="126">
        <f t="shared" si="9"/>
        <v>0</v>
      </c>
      <c r="BF50" s="126">
        <f t="shared" si="9"/>
        <v>0</v>
      </c>
      <c r="BG50" s="126">
        <f t="shared" si="9"/>
        <v>0</v>
      </c>
      <c r="BH50" s="126">
        <f t="shared" si="9"/>
        <v>0</v>
      </c>
      <c r="BI50" s="126">
        <f t="shared" si="9"/>
        <v>0</v>
      </c>
      <c r="BJ50" s="126">
        <f t="shared" si="9"/>
        <v>0</v>
      </c>
      <c r="BK50" s="126">
        <f t="shared" si="9"/>
        <v>0</v>
      </c>
      <c r="BL50" s="126">
        <f t="shared" si="9"/>
        <v>0</v>
      </c>
    </row>
    <row r="51" spans="2:64" ht="6.75" customHeight="1">
      <c r="B51" s="127"/>
      <c r="C51" s="128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</row>
    <row r="52" spans="2:64" ht="55.5" customHeight="1">
      <c r="B52" s="130" t="str">
        <f>CONCATENATE("Физический объем реализации продукции / готового изделия, в котором используется продукция проекта ",B15)</f>
        <v xml:space="preserve">Физический объем реализации продукции / готового изделия, в котором используется продукция проекта </v>
      </c>
      <c r="C52" s="131" t="str">
        <f>C38</f>
        <v>тыс. руб.</v>
      </c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</row>
    <row r="53" spans="2:64" ht="55.5" customHeight="1">
      <c r="B53" s="121" t="str">
        <f>CONCATENATE("Цена реализации продукции / готового изделия, в котором используется продукт проекта ",B15)</f>
        <v xml:space="preserve">Цена реализации продукции / готового изделия, в котором используется продукт проекта </v>
      </c>
      <c r="C53" s="123" t="s">
        <v>3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</row>
    <row r="54" spans="2:64" ht="55.5" customHeight="1">
      <c r="B54" s="121" t="str">
        <f>CONCATENATE("Выручка от реализации продукции проекта / готовой продукции, в котором используется продукт проекта ",B15)</f>
        <v xml:space="preserve">Выручка от реализации продукции проекта / готовой продукции, в котором используется продукт проекта </v>
      </c>
      <c r="C54" s="123" t="s">
        <v>3</v>
      </c>
      <c r="D54" s="126">
        <f>D52*D53*$E$15</f>
        <v>0</v>
      </c>
      <c r="E54" s="126">
        <f t="shared" ref="E54:BL54" si="10">E52*E53*$E$15</f>
        <v>0</v>
      </c>
      <c r="F54" s="126">
        <f t="shared" si="10"/>
        <v>0</v>
      </c>
      <c r="G54" s="126">
        <f t="shared" si="10"/>
        <v>0</v>
      </c>
      <c r="H54" s="126">
        <f t="shared" si="10"/>
        <v>0</v>
      </c>
      <c r="I54" s="126">
        <f t="shared" si="10"/>
        <v>0</v>
      </c>
      <c r="J54" s="126">
        <f t="shared" si="10"/>
        <v>0</v>
      </c>
      <c r="K54" s="126">
        <f t="shared" si="10"/>
        <v>0</v>
      </c>
      <c r="L54" s="126">
        <f t="shared" si="10"/>
        <v>0</v>
      </c>
      <c r="M54" s="126">
        <f t="shared" si="10"/>
        <v>0</v>
      </c>
      <c r="N54" s="126">
        <f t="shared" si="10"/>
        <v>0</v>
      </c>
      <c r="O54" s="126">
        <f t="shared" si="10"/>
        <v>0</v>
      </c>
      <c r="P54" s="126">
        <f t="shared" si="10"/>
        <v>0</v>
      </c>
      <c r="Q54" s="126">
        <f t="shared" si="10"/>
        <v>0</v>
      </c>
      <c r="R54" s="126">
        <f t="shared" si="10"/>
        <v>0</v>
      </c>
      <c r="S54" s="126">
        <f t="shared" si="10"/>
        <v>0</v>
      </c>
      <c r="T54" s="126">
        <f t="shared" si="10"/>
        <v>0</v>
      </c>
      <c r="U54" s="126">
        <f t="shared" si="10"/>
        <v>0</v>
      </c>
      <c r="V54" s="126">
        <f t="shared" si="10"/>
        <v>0</v>
      </c>
      <c r="W54" s="126">
        <f t="shared" si="10"/>
        <v>0</v>
      </c>
      <c r="X54" s="126">
        <f t="shared" si="10"/>
        <v>0</v>
      </c>
      <c r="Y54" s="126">
        <f t="shared" si="10"/>
        <v>0</v>
      </c>
      <c r="Z54" s="126">
        <f t="shared" si="10"/>
        <v>0</v>
      </c>
      <c r="AA54" s="126">
        <f t="shared" si="10"/>
        <v>0</v>
      </c>
      <c r="AB54" s="126">
        <f t="shared" si="10"/>
        <v>0</v>
      </c>
      <c r="AC54" s="126">
        <f t="shared" si="10"/>
        <v>0</v>
      </c>
      <c r="AD54" s="126">
        <f t="shared" si="10"/>
        <v>0</v>
      </c>
      <c r="AE54" s="126">
        <f t="shared" si="10"/>
        <v>0</v>
      </c>
      <c r="AF54" s="126">
        <f t="shared" si="10"/>
        <v>0</v>
      </c>
      <c r="AG54" s="126">
        <f t="shared" si="10"/>
        <v>0</v>
      </c>
      <c r="AH54" s="126">
        <f t="shared" si="10"/>
        <v>0</v>
      </c>
      <c r="AI54" s="126">
        <f t="shared" si="10"/>
        <v>0</v>
      </c>
      <c r="AJ54" s="126">
        <f t="shared" si="10"/>
        <v>0</v>
      </c>
      <c r="AK54" s="126">
        <f t="shared" si="10"/>
        <v>0</v>
      </c>
      <c r="AL54" s="126">
        <f t="shared" si="10"/>
        <v>0</v>
      </c>
      <c r="AM54" s="126">
        <f t="shared" si="10"/>
        <v>0</v>
      </c>
      <c r="AN54" s="126">
        <f t="shared" si="10"/>
        <v>0</v>
      </c>
      <c r="AO54" s="126">
        <f t="shared" si="10"/>
        <v>0</v>
      </c>
      <c r="AP54" s="126">
        <f t="shared" si="10"/>
        <v>0</v>
      </c>
      <c r="AQ54" s="126">
        <f t="shared" si="10"/>
        <v>0</v>
      </c>
      <c r="AR54" s="126">
        <f t="shared" si="10"/>
        <v>0</v>
      </c>
      <c r="AS54" s="126">
        <f t="shared" si="10"/>
        <v>0</v>
      </c>
      <c r="AT54" s="126">
        <f t="shared" si="10"/>
        <v>0</v>
      </c>
      <c r="AU54" s="126">
        <f t="shared" si="10"/>
        <v>0</v>
      </c>
      <c r="AV54" s="126">
        <f t="shared" si="10"/>
        <v>0</v>
      </c>
      <c r="AW54" s="126">
        <f t="shared" si="10"/>
        <v>0</v>
      </c>
      <c r="AX54" s="126">
        <f t="shared" si="10"/>
        <v>0</v>
      </c>
      <c r="AY54" s="126">
        <f t="shared" si="10"/>
        <v>0</v>
      </c>
      <c r="AZ54" s="126">
        <f t="shared" si="10"/>
        <v>0</v>
      </c>
      <c r="BA54" s="126">
        <f t="shared" si="10"/>
        <v>0</v>
      </c>
      <c r="BB54" s="126">
        <f t="shared" si="10"/>
        <v>0</v>
      </c>
      <c r="BC54" s="126">
        <f t="shared" si="10"/>
        <v>0</v>
      </c>
      <c r="BD54" s="126">
        <f t="shared" si="10"/>
        <v>0</v>
      </c>
      <c r="BE54" s="126">
        <f t="shared" si="10"/>
        <v>0</v>
      </c>
      <c r="BF54" s="126">
        <f t="shared" si="10"/>
        <v>0</v>
      </c>
      <c r="BG54" s="126">
        <f t="shared" si="10"/>
        <v>0</v>
      </c>
      <c r="BH54" s="126">
        <f t="shared" si="10"/>
        <v>0</v>
      </c>
      <c r="BI54" s="126">
        <f t="shared" si="10"/>
        <v>0</v>
      </c>
      <c r="BJ54" s="126">
        <f t="shared" si="10"/>
        <v>0</v>
      </c>
      <c r="BK54" s="126">
        <f t="shared" si="10"/>
        <v>0</v>
      </c>
      <c r="BL54" s="126">
        <f t="shared" si="10"/>
        <v>0</v>
      </c>
    </row>
    <row r="55" spans="2:64" ht="4.5" customHeight="1">
      <c r="B55" s="127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</row>
    <row r="56" spans="2:64" ht="54" customHeight="1">
      <c r="B56" s="130" t="str">
        <f>CONCATENATE("Физический объем реализации продукции / готового изделия, в котором используется продукция проекта ",B16)</f>
        <v xml:space="preserve">Физический объем реализации продукции / готового изделия, в котором используется продукция проекта </v>
      </c>
      <c r="C56" s="131" t="str">
        <f>C42</f>
        <v>тыс. руб.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</row>
    <row r="57" spans="2:64" ht="56.25" customHeight="1">
      <c r="B57" s="121" t="str">
        <f>CONCATENATE("Цена реализации продукции / готового изделия, в котором используется продукт проекта ",B16)</f>
        <v xml:space="preserve">Цена реализации продукции / готового изделия, в котором используется продукт проекта </v>
      </c>
      <c r="C57" s="123" t="s">
        <v>3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</row>
    <row r="58" spans="2:64" ht="45">
      <c r="B58" s="121" t="str">
        <f>CONCATENATE("Выручка от реализации продукции проекта / готовой продукции, в котором используется продукт проекта ",B16)</f>
        <v xml:space="preserve">Выручка от реализации продукции проекта / готовой продукции, в котором используется продукт проекта </v>
      </c>
      <c r="C58" s="123" t="s">
        <v>3</v>
      </c>
      <c r="D58" s="126">
        <f>D56*D57*$E$16</f>
        <v>0</v>
      </c>
      <c r="E58" s="126">
        <f t="shared" ref="E58:BL58" si="11">E56*E57*$E$16</f>
        <v>0</v>
      </c>
      <c r="F58" s="126">
        <f t="shared" si="11"/>
        <v>0</v>
      </c>
      <c r="G58" s="126">
        <f t="shared" si="11"/>
        <v>0</v>
      </c>
      <c r="H58" s="126">
        <f t="shared" si="11"/>
        <v>0</v>
      </c>
      <c r="I58" s="126">
        <f t="shared" si="11"/>
        <v>0</v>
      </c>
      <c r="J58" s="126">
        <f t="shared" si="11"/>
        <v>0</v>
      </c>
      <c r="K58" s="126">
        <f t="shared" si="11"/>
        <v>0</v>
      </c>
      <c r="L58" s="126">
        <f t="shared" si="11"/>
        <v>0</v>
      </c>
      <c r="M58" s="126">
        <f t="shared" si="11"/>
        <v>0</v>
      </c>
      <c r="N58" s="126">
        <f t="shared" si="11"/>
        <v>0</v>
      </c>
      <c r="O58" s="126">
        <f t="shared" si="11"/>
        <v>0</v>
      </c>
      <c r="P58" s="126">
        <f t="shared" si="11"/>
        <v>0</v>
      </c>
      <c r="Q58" s="126">
        <f t="shared" si="11"/>
        <v>0</v>
      </c>
      <c r="R58" s="126">
        <f t="shared" si="11"/>
        <v>0</v>
      </c>
      <c r="S58" s="126">
        <f t="shared" si="11"/>
        <v>0</v>
      </c>
      <c r="T58" s="126">
        <f t="shared" si="11"/>
        <v>0</v>
      </c>
      <c r="U58" s="126">
        <f t="shared" si="11"/>
        <v>0</v>
      </c>
      <c r="V58" s="126">
        <f t="shared" si="11"/>
        <v>0</v>
      </c>
      <c r="W58" s="126">
        <f t="shared" si="11"/>
        <v>0</v>
      </c>
      <c r="X58" s="126">
        <f t="shared" si="11"/>
        <v>0</v>
      </c>
      <c r="Y58" s="126">
        <f t="shared" si="11"/>
        <v>0</v>
      </c>
      <c r="Z58" s="126">
        <f t="shared" si="11"/>
        <v>0</v>
      </c>
      <c r="AA58" s="126">
        <f t="shared" si="11"/>
        <v>0</v>
      </c>
      <c r="AB58" s="126">
        <f t="shared" si="11"/>
        <v>0</v>
      </c>
      <c r="AC58" s="126">
        <f t="shared" si="11"/>
        <v>0</v>
      </c>
      <c r="AD58" s="126">
        <f t="shared" si="11"/>
        <v>0</v>
      </c>
      <c r="AE58" s="126">
        <f t="shared" si="11"/>
        <v>0</v>
      </c>
      <c r="AF58" s="126">
        <f t="shared" si="11"/>
        <v>0</v>
      </c>
      <c r="AG58" s="126">
        <f t="shared" si="11"/>
        <v>0</v>
      </c>
      <c r="AH58" s="126">
        <f t="shared" si="11"/>
        <v>0</v>
      </c>
      <c r="AI58" s="126">
        <f t="shared" si="11"/>
        <v>0</v>
      </c>
      <c r="AJ58" s="126">
        <f t="shared" si="11"/>
        <v>0</v>
      </c>
      <c r="AK58" s="126">
        <f t="shared" si="11"/>
        <v>0</v>
      </c>
      <c r="AL58" s="126">
        <f t="shared" si="11"/>
        <v>0</v>
      </c>
      <c r="AM58" s="126">
        <f t="shared" si="11"/>
        <v>0</v>
      </c>
      <c r="AN58" s="126">
        <f t="shared" si="11"/>
        <v>0</v>
      </c>
      <c r="AO58" s="126">
        <f t="shared" si="11"/>
        <v>0</v>
      </c>
      <c r="AP58" s="126">
        <f t="shared" si="11"/>
        <v>0</v>
      </c>
      <c r="AQ58" s="126">
        <f t="shared" si="11"/>
        <v>0</v>
      </c>
      <c r="AR58" s="126">
        <f t="shared" si="11"/>
        <v>0</v>
      </c>
      <c r="AS58" s="126">
        <f t="shared" si="11"/>
        <v>0</v>
      </c>
      <c r="AT58" s="126">
        <f t="shared" si="11"/>
        <v>0</v>
      </c>
      <c r="AU58" s="126">
        <f t="shared" si="11"/>
        <v>0</v>
      </c>
      <c r="AV58" s="126">
        <f t="shared" si="11"/>
        <v>0</v>
      </c>
      <c r="AW58" s="126">
        <f t="shared" si="11"/>
        <v>0</v>
      </c>
      <c r="AX58" s="126">
        <f t="shared" si="11"/>
        <v>0</v>
      </c>
      <c r="AY58" s="126">
        <f t="shared" si="11"/>
        <v>0</v>
      </c>
      <c r="AZ58" s="126">
        <f t="shared" si="11"/>
        <v>0</v>
      </c>
      <c r="BA58" s="126">
        <f t="shared" si="11"/>
        <v>0</v>
      </c>
      <c r="BB58" s="126">
        <f t="shared" si="11"/>
        <v>0</v>
      </c>
      <c r="BC58" s="126">
        <f t="shared" si="11"/>
        <v>0</v>
      </c>
      <c r="BD58" s="126">
        <f t="shared" si="11"/>
        <v>0</v>
      </c>
      <c r="BE58" s="126">
        <f t="shared" si="11"/>
        <v>0</v>
      </c>
      <c r="BF58" s="126">
        <f t="shared" si="11"/>
        <v>0</v>
      </c>
      <c r="BG58" s="126">
        <f t="shared" si="11"/>
        <v>0</v>
      </c>
      <c r="BH58" s="126">
        <f t="shared" si="11"/>
        <v>0</v>
      </c>
      <c r="BI58" s="126">
        <f t="shared" si="11"/>
        <v>0</v>
      </c>
      <c r="BJ58" s="126">
        <f t="shared" si="11"/>
        <v>0</v>
      </c>
      <c r="BK58" s="126">
        <f t="shared" si="11"/>
        <v>0</v>
      </c>
      <c r="BL58" s="126">
        <f t="shared" si="11"/>
        <v>0</v>
      </c>
    </row>
    <row r="59" spans="2:64" ht="9" customHeight="1">
      <c r="B59" s="127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</row>
    <row r="60" spans="2:64" ht="45">
      <c r="B60" s="130" t="str">
        <f>CONCATENATE("Физический объем реализации продукции / готового изделия, в котором используется продукция проекта ",B17)</f>
        <v xml:space="preserve">Физический объем реализации продукции / готового изделия, в котором используется продукция проекта </v>
      </c>
      <c r="C60" s="131" t="str">
        <f>C46</f>
        <v>тыс. руб.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</row>
    <row r="61" spans="2:64" ht="56.25" customHeight="1">
      <c r="B61" s="130" t="str">
        <f>CONCATENATE("Цена реализации продукции / готового изделия, в котором используется продукт проекта ",B17)</f>
        <v xml:space="preserve">Цена реализации продукции / готового изделия, в котором используется продукт проекта </v>
      </c>
      <c r="C61" s="123" t="s">
        <v>3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</row>
    <row r="62" spans="2:64" ht="45">
      <c r="B62" s="121" t="str">
        <f>CONCATENATE("Выручка от реализации продукции проекта / готовой продукции, в котором используется продукт проекта ",B17)</f>
        <v xml:space="preserve">Выручка от реализации продукции проекта / готовой продукции, в котором используется продукт проекта </v>
      </c>
      <c r="C62" s="123" t="s">
        <v>3</v>
      </c>
      <c r="D62" s="126">
        <f>D60*D61*$E$17</f>
        <v>0</v>
      </c>
      <c r="E62" s="126">
        <f t="shared" ref="E62:BL62" si="12">E60*E61*$E$17</f>
        <v>0</v>
      </c>
      <c r="F62" s="126">
        <f t="shared" si="12"/>
        <v>0</v>
      </c>
      <c r="G62" s="126">
        <f t="shared" si="12"/>
        <v>0</v>
      </c>
      <c r="H62" s="126">
        <f t="shared" si="12"/>
        <v>0</v>
      </c>
      <c r="I62" s="126">
        <f t="shared" si="12"/>
        <v>0</v>
      </c>
      <c r="J62" s="126">
        <f t="shared" si="12"/>
        <v>0</v>
      </c>
      <c r="K62" s="126">
        <f t="shared" si="12"/>
        <v>0</v>
      </c>
      <c r="L62" s="126">
        <f t="shared" si="12"/>
        <v>0</v>
      </c>
      <c r="M62" s="126">
        <f t="shared" si="12"/>
        <v>0</v>
      </c>
      <c r="N62" s="126">
        <f t="shared" si="12"/>
        <v>0</v>
      </c>
      <c r="O62" s="126">
        <f t="shared" si="12"/>
        <v>0</v>
      </c>
      <c r="P62" s="126">
        <f t="shared" si="12"/>
        <v>0</v>
      </c>
      <c r="Q62" s="126">
        <f t="shared" si="12"/>
        <v>0</v>
      </c>
      <c r="R62" s="126">
        <f t="shared" si="12"/>
        <v>0</v>
      </c>
      <c r="S62" s="126">
        <f t="shared" si="12"/>
        <v>0</v>
      </c>
      <c r="T62" s="126">
        <f t="shared" si="12"/>
        <v>0</v>
      </c>
      <c r="U62" s="126">
        <f t="shared" si="12"/>
        <v>0</v>
      </c>
      <c r="V62" s="126">
        <f t="shared" si="12"/>
        <v>0</v>
      </c>
      <c r="W62" s="126">
        <f t="shared" si="12"/>
        <v>0</v>
      </c>
      <c r="X62" s="126">
        <f t="shared" si="12"/>
        <v>0</v>
      </c>
      <c r="Y62" s="126">
        <f t="shared" si="12"/>
        <v>0</v>
      </c>
      <c r="Z62" s="126">
        <f t="shared" si="12"/>
        <v>0</v>
      </c>
      <c r="AA62" s="126">
        <f t="shared" si="12"/>
        <v>0</v>
      </c>
      <c r="AB62" s="126">
        <f t="shared" si="12"/>
        <v>0</v>
      </c>
      <c r="AC62" s="126">
        <f t="shared" si="12"/>
        <v>0</v>
      </c>
      <c r="AD62" s="126">
        <f t="shared" si="12"/>
        <v>0</v>
      </c>
      <c r="AE62" s="126">
        <f t="shared" si="12"/>
        <v>0</v>
      </c>
      <c r="AF62" s="126">
        <f t="shared" si="12"/>
        <v>0</v>
      </c>
      <c r="AG62" s="126">
        <f t="shared" si="12"/>
        <v>0</v>
      </c>
      <c r="AH62" s="126">
        <f t="shared" si="12"/>
        <v>0</v>
      </c>
      <c r="AI62" s="126">
        <f t="shared" si="12"/>
        <v>0</v>
      </c>
      <c r="AJ62" s="126">
        <f t="shared" si="12"/>
        <v>0</v>
      </c>
      <c r="AK62" s="126">
        <f t="shared" si="12"/>
        <v>0</v>
      </c>
      <c r="AL62" s="126">
        <f t="shared" si="12"/>
        <v>0</v>
      </c>
      <c r="AM62" s="126">
        <f t="shared" si="12"/>
        <v>0</v>
      </c>
      <c r="AN62" s="126">
        <f t="shared" si="12"/>
        <v>0</v>
      </c>
      <c r="AO62" s="126">
        <f t="shared" si="12"/>
        <v>0</v>
      </c>
      <c r="AP62" s="126">
        <f t="shared" si="12"/>
        <v>0</v>
      </c>
      <c r="AQ62" s="126">
        <f t="shared" si="12"/>
        <v>0</v>
      </c>
      <c r="AR62" s="126">
        <f t="shared" si="12"/>
        <v>0</v>
      </c>
      <c r="AS62" s="126">
        <f t="shared" si="12"/>
        <v>0</v>
      </c>
      <c r="AT62" s="126">
        <f t="shared" si="12"/>
        <v>0</v>
      </c>
      <c r="AU62" s="126">
        <f t="shared" si="12"/>
        <v>0</v>
      </c>
      <c r="AV62" s="126">
        <f t="shared" si="12"/>
        <v>0</v>
      </c>
      <c r="AW62" s="126">
        <f t="shared" si="12"/>
        <v>0</v>
      </c>
      <c r="AX62" s="126">
        <f t="shared" si="12"/>
        <v>0</v>
      </c>
      <c r="AY62" s="126">
        <f t="shared" si="12"/>
        <v>0</v>
      </c>
      <c r="AZ62" s="126">
        <f t="shared" si="12"/>
        <v>0</v>
      </c>
      <c r="BA62" s="126">
        <f t="shared" si="12"/>
        <v>0</v>
      </c>
      <c r="BB62" s="126">
        <f t="shared" si="12"/>
        <v>0</v>
      </c>
      <c r="BC62" s="126">
        <f t="shared" si="12"/>
        <v>0</v>
      </c>
      <c r="BD62" s="126">
        <f t="shared" si="12"/>
        <v>0</v>
      </c>
      <c r="BE62" s="126">
        <f t="shared" si="12"/>
        <v>0</v>
      </c>
      <c r="BF62" s="126">
        <f t="shared" si="12"/>
        <v>0</v>
      </c>
      <c r="BG62" s="126">
        <f t="shared" si="12"/>
        <v>0</v>
      </c>
      <c r="BH62" s="126">
        <f t="shared" si="12"/>
        <v>0</v>
      </c>
      <c r="BI62" s="126">
        <f t="shared" si="12"/>
        <v>0</v>
      </c>
      <c r="BJ62" s="126">
        <f t="shared" si="12"/>
        <v>0</v>
      </c>
      <c r="BK62" s="126">
        <f t="shared" si="12"/>
        <v>0</v>
      </c>
      <c r="BL62" s="126">
        <f t="shared" si="12"/>
        <v>0</v>
      </c>
    </row>
    <row r="63" spans="2:64" ht="6.75" customHeight="1">
      <c r="B63" s="127"/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</row>
    <row r="64" spans="2:64" ht="21" customHeight="1">
      <c r="B64" s="132" t="s">
        <v>4</v>
      </c>
      <c r="C64" s="133"/>
      <c r="D64" s="134">
        <f t="shared" ref="D64:L64" si="13">SUM(D26,D30,D34,D38,D42,D46,D50,D54,D58,D62)</f>
        <v>0</v>
      </c>
      <c r="E64" s="134">
        <f t="shared" si="13"/>
        <v>0</v>
      </c>
      <c r="F64" s="134">
        <f t="shared" si="13"/>
        <v>0</v>
      </c>
      <c r="G64" s="134">
        <f t="shared" si="13"/>
        <v>0</v>
      </c>
      <c r="H64" s="134">
        <f t="shared" si="13"/>
        <v>0</v>
      </c>
      <c r="I64" s="134">
        <f t="shared" si="13"/>
        <v>0</v>
      </c>
      <c r="J64" s="134">
        <f t="shared" si="13"/>
        <v>0</v>
      </c>
      <c r="K64" s="134">
        <f t="shared" si="13"/>
        <v>0</v>
      </c>
      <c r="L64" s="134">
        <f t="shared" si="13"/>
        <v>0</v>
      </c>
      <c r="M64" s="134">
        <f t="shared" ref="M64:BL64" si="14">SUM(M26,M30,M34,M38,M42,M46,M50,M54,M58,M62)</f>
        <v>0</v>
      </c>
      <c r="N64" s="134">
        <f t="shared" si="14"/>
        <v>0</v>
      </c>
      <c r="O64" s="134">
        <f t="shared" si="14"/>
        <v>0</v>
      </c>
      <c r="P64" s="134">
        <f t="shared" si="14"/>
        <v>0</v>
      </c>
      <c r="Q64" s="134">
        <f t="shared" si="14"/>
        <v>0</v>
      </c>
      <c r="R64" s="134">
        <f t="shared" si="14"/>
        <v>0</v>
      </c>
      <c r="S64" s="134">
        <f t="shared" si="14"/>
        <v>0</v>
      </c>
      <c r="T64" s="134">
        <f t="shared" si="14"/>
        <v>0</v>
      </c>
      <c r="U64" s="134">
        <f t="shared" si="14"/>
        <v>0</v>
      </c>
      <c r="V64" s="134">
        <f t="shared" si="14"/>
        <v>0</v>
      </c>
      <c r="W64" s="134">
        <f t="shared" si="14"/>
        <v>0</v>
      </c>
      <c r="X64" s="134">
        <f t="shared" si="14"/>
        <v>0</v>
      </c>
      <c r="Y64" s="134">
        <f t="shared" si="14"/>
        <v>0</v>
      </c>
      <c r="Z64" s="134">
        <f t="shared" si="14"/>
        <v>0</v>
      </c>
      <c r="AA64" s="134">
        <f t="shared" si="14"/>
        <v>0</v>
      </c>
      <c r="AB64" s="134">
        <f t="shared" si="14"/>
        <v>0</v>
      </c>
      <c r="AC64" s="134">
        <f t="shared" si="14"/>
        <v>0</v>
      </c>
      <c r="AD64" s="134">
        <f t="shared" si="14"/>
        <v>0</v>
      </c>
      <c r="AE64" s="134">
        <f t="shared" si="14"/>
        <v>0</v>
      </c>
      <c r="AF64" s="134">
        <f t="shared" si="14"/>
        <v>0</v>
      </c>
      <c r="AG64" s="134">
        <f t="shared" si="14"/>
        <v>0</v>
      </c>
      <c r="AH64" s="134">
        <f t="shared" si="14"/>
        <v>0</v>
      </c>
      <c r="AI64" s="134">
        <f t="shared" si="14"/>
        <v>0</v>
      </c>
      <c r="AJ64" s="134">
        <f t="shared" si="14"/>
        <v>0</v>
      </c>
      <c r="AK64" s="134">
        <f t="shared" si="14"/>
        <v>0</v>
      </c>
      <c r="AL64" s="134">
        <f t="shared" si="14"/>
        <v>0</v>
      </c>
      <c r="AM64" s="134">
        <f t="shared" si="14"/>
        <v>0</v>
      </c>
      <c r="AN64" s="134">
        <f t="shared" si="14"/>
        <v>0</v>
      </c>
      <c r="AO64" s="134">
        <f t="shared" si="14"/>
        <v>0</v>
      </c>
      <c r="AP64" s="134">
        <f t="shared" si="14"/>
        <v>0</v>
      </c>
      <c r="AQ64" s="134">
        <f t="shared" si="14"/>
        <v>0</v>
      </c>
      <c r="AR64" s="134">
        <f t="shared" si="14"/>
        <v>0</v>
      </c>
      <c r="AS64" s="134">
        <f t="shared" si="14"/>
        <v>0</v>
      </c>
      <c r="AT64" s="134">
        <f t="shared" si="14"/>
        <v>0</v>
      </c>
      <c r="AU64" s="134">
        <f t="shared" si="14"/>
        <v>0</v>
      </c>
      <c r="AV64" s="134">
        <f t="shared" si="14"/>
        <v>0</v>
      </c>
      <c r="AW64" s="134">
        <f t="shared" si="14"/>
        <v>0</v>
      </c>
      <c r="AX64" s="134">
        <f t="shared" si="14"/>
        <v>0</v>
      </c>
      <c r="AY64" s="134">
        <f t="shared" si="14"/>
        <v>0</v>
      </c>
      <c r="AZ64" s="134">
        <f t="shared" si="14"/>
        <v>0</v>
      </c>
      <c r="BA64" s="134">
        <f t="shared" si="14"/>
        <v>0</v>
      </c>
      <c r="BB64" s="134">
        <f t="shared" si="14"/>
        <v>0</v>
      </c>
      <c r="BC64" s="134">
        <f t="shared" si="14"/>
        <v>0</v>
      </c>
      <c r="BD64" s="134">
        <f t="shared" si="14"/>
        <v>0</v>
      </c>
      <c r="BE64" s="134">
        <f t="shared" si="14"/>
        <v>0</v>
      </c>
      <c r="BF64" s="134">
        <f t="shared" si="14"/>
        <v>0</v>
      </c>
      <c r="BG64" s="134">
        <f t="shared" si="14"/>
        <v>0</v>
      </c>
      <c r="BH64" s="134">
        <f t="shared" si="14"/>
        <v>0</v>
      </c>
      <c r="BI64" s="134">
        <f t="shared" si="14"/>
        <v>0</v>
      </c>
      <c r="BJ64" s="134">
        <f t="shared" si="14"/>
        <v>0</v>
      </c>
      <c r="BK64" s="134">
        <f t="shared" si="14"/>
        <v>0</v>
      </c>
      <c r="BL64" s="134">
        <f t="shared" si="14"/>
        <v>0</v>
      </c>
    </row>
    <row r="65" spans="2:21" ht="15" customHeight="1"/>
    <row r="66" spans="2:21" ht="15" customHeight="1">
      <c r="B66" s="76" t="s">
        <v>83</v>
      </c>
    </row>
    <row r="67" spans="2:21" ht="15" customHeight="1">
      <c r="B67" s="245" t="s">
        <v>82</v>
      </c>
      <c r="C67" s="245" t="s">
        <v>5</v>
      </c>
      <c r="D67" s="245" t="s">
        <v>4</v>
      </c>
      <c r="E67" s="247" t="s">
        <v>88</v>
      </c>
      <c r="F67" s="245">
        <f>YEAR(ПДДС!J7)</f>
        <v>2024</v>
      </c>
      <c r="G67" s="245">
        <f t="shared" ref="G67:U67" si="15">F67+1</f>
        <v>2025</v>
      </c>
      <c r="H67" s="245">
        <f t="shared" si="15"/>
        <v>2026</v>
      </c>
      <c r="I67" s="245">
        <f t="shared" si="15"/>
        <v>2027</v>
      </c>
      <c r="J67" s="245">
        <f t="shared" si="15"/>
        <v>2028</v>
      </c>
      <c r="K67" s="245">
        <f t="shared" si="15"/>
        <v>2029</v>
      </c>
      <c r="L67" s="245">
        <f t="shared" si="15"/>
        <v>2030</v>
      </c>
      <c r="M67" s="245">
        <f t="shared" si="15"/>
        <v>2031</v>
      </c>
      <c r="N67" s="245">
        <f t="shared" si="15"/>
        <v>2032</v>
      </c>
      <c r="O67" s="245">
        <f t="shared" si="15"/>
        <v>2033</v>
      </c>
      <c r="P67" s="245">
        <f t="shared" si="15"/>
        <v>2034</v>
      </c>
      <c r="Q67" s="245">
        <f t="shared" si="15"/>
        <v>2035</v>
      </c>
      <c r="R67" s="245">
        <f t="shared" si="15"/>
        <v>2036</v>
      </c>
      <c r="S67" s="245">
        <f t="shared" si="15"/>
        <v>2037</v>
      </c>
      <c r="T67" s="245">
        <f t="shared" si="15"/>
        <v>2038</v>
      </c>
      <c r="U67" s="245">
        <f t="shared" si="15"/>
        <v>2039</v>
      </c>
    </row>
    <row r="68" spans="2:21" ht="15" customHeight="1">
      <c r="B68" s="246"/>
      <c r="C68" s="246"/>
      <c r="D68" s="246"/>
      <c r="E68" s="248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  <c r="S68" s="246"/>
      <c r="T68" s="246"/>
      <c r="U68" s="246"/>
    </row>
    <row r="69" spans="2:21" ht="15" customHeight="1">
      <c r="B69" s="89" t="s">
        <v>84</v>
      </c>
      <c r="C69" s="96" t="s">
        <v>237</v>
      </c>
      <c r="D69" s="95">
        <f>SUM(F69:U69)</f>
        <v>0</v>
      </c>
      <c r="E69" s="95">
        <f>SUMIF($D$23:$BL$23,1,$D$64:$BL$64)</f>
        <v>0</v>
      </c>
      <c r="F69" s="96">
        <f t="shared" ref="F69:U69" si="16">SUMIF($D$22:$BL$22,F67,$D$64:$BL$64)</f>
        <v>0</v>
      </c>
      <c r="G69" s="96">
        <f t="shared" si="16"/>
        <v>0</v>
      </c>
      <c r="H69" s="96">
        <f t="shared" si="16"/>
        <v>0</v>
      </c>
      <c r="I69" s="96">
        <f t="shared" si="16"/>
        <v>0</v>
      </c>
      <c r="J69" s="96">
        <f t="shared" si="16"/>
        <v>0</v>
      </c>
      <c r="K69" s="96">
        <f t="shared" si="16"/>
        <v>0</v>
      </c>
      <c r="L69" s="96">
        <f t="shared" si="16"/>
        <v>0</v>
      </c>
      <c r="M69" s="96">
        <f t="shared" si="16"/>
        <v>0</v>
      </c>
      <c r="N69" s="96">
        <f t="shared" si="16"/>
        <v>0</v>
      </c>
      <c r="O69" s="96">
        <f t="shared" si="16"/>
        <v>0</v>
      </c>
      <c r="P69" s="96">
        <f t="shared" si="16"/>
        <v>0</v>
      </c>
      <c r="Q69" s="96">
        <f t="shared" si="16"/>
        <v>0</v>
      </c>
      <c r="R69" s="96">
        <f t="shared" si="16"/>
        <v>0</v>
      </c>
      <c r="S69" s="96">
        <f t="shared" si="16"/>
        <v>0</v>
      </c>
      <c r="T69" s="96">
        <f t="shared" si="16"/>
        <v>0</v>
      </c>
      <c r="U69" s="96">
        <f t="shared" si="16"/>
        <v>0</v>
      </c>
    </row>
    <row r="70" spans="2:21" ht="15" customHeight="1">
      <c r="B70" s="90" t="s">
        <v>85</v>
      </c>
      <c r="C70" s="97" t="s">
        <v>237</v>
      </c>
      <c r="D70" s="95">
        <f>SUM(F70:U70)</f>
        <v>0</v>
      </c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</row>
    <row r="71" spans="2:21" ht="15" customHeight="1">
      <c r="B71" s="90" t="s">
        <v>86</v>
      </c>
      <c r="C71" s="97" t="s">
        <v>87</v>
      </c>
      <c r="D71" s="95">
        <f>SUM(F71:U71)</f>
        <v>0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</row>
    <row r="72" spans="2:21" ht="15" customHeight="1">
      <c r="B72" s="90" t="s">
        <v>231</v>
      </c>
      <c r="C72" s="91" t="s">
        <v>87</v>
      </c>
      <c r="D72" s="95">
        <f>SUM(F72:U72)</f>
        <v>0</v>
      </c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</row>
    <row r="73" spans="2:21" ht="15" customHeight="1"/>
  </sheetData>
  <sheetProtection algorithmName="SHA-512" hashValue="oedd32aNcKJcWDFq2X046LSV50R7ZvDHr3jx9zk5/iz5WmdwyGamXUTcd0HBdr66xpH3JATdpSGHth/g15lpfg==" saltValue="MTSbPdSpnOddIzQ3xK42XQ==" spinCount="100000" sheet="1" objects="1" scenarios="1"/>
  <dataConsolidate link="1"/>
  <mergeCells count="23">
    <mergeCell ref="S67:S68"/>
    <mergeCell ref="T67:T68"/>
    <mergeCell ref="U67:U68"/>
    <mergeCell ref="L67:L68"/>
    <mergeCell ref="M67:M68"/>
    <mergeCell ref="N67:N68"/>
    <mergeCell ref="O67:O68"/>
    <mergeCell ref="P67:P68"/>
    <mergeCell ref="Q67:Q68"/>
    <mergeCell ref="R67:R68"/>
    <mergeCell ref="D67:D68"/>
    <mergeCell ref="K67:K68"/>
    <mergeCell ref="E67:E68"/>
    <mergeCell ref="J67:J68"/>
    <mergeCell ref="H67:H68"/>
    <mergeCell ref="I67:I68"/>
    <mergeCell ref="F67:F68"/>
    <mergeCell ref="G67:G68"/>
    <mergeCell ref="B23:C23"/>
    <mergeCell ref="B19:B22"/>
    <mergeCell ref="C19:C22"/>
    <mergeCell ref="B67:B68"/>
    <mergeCell ref="C67:C68"/>
  </mergeCells>
  <conditionalFormatting sqref="D23:BL23">
    <cfRule type="cellIs" dxfId="2" priority="1" operator="equal">
      <formula>1</formula>
    </cfRule>
  </conditionalFormatting>
  <conditionalFormatting sqref="F8:F17">
    <cfRule type="cellIs" dxfId="1" priority="11" operator="equal">
      <formula>"Q"</formula>
    </cfRule>
    <cfRule type="cellIs" dxfId="0" priority="12" operator="equal">
      <formula>"R"</formula>
    </cfRule>
  </conditionalFormatting>
  <dataValidations count="2">
    <dataValidation type="list" allowBlank="1" showInputMessage="1" showErrorMessage="1" sqref="O5:O16" xr:uid="{00000000-0002-0000-0500-000000000000}">
      <formula1>$P$4:$P$5</formula1>
    </dataValidation>
    <dataValidation type="list" allowBlank="1" showInputMessage="1" showErrorMessage="1" sqref="D8:D17" xr:uid="{00000000-0002-0000-0500-000001000000}">
      <formula1>"Да, 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>
      <selection activeCell="D19" sqref="D19"/>
    </sheetView>
  </sheetViews>
  <sheetFormatPr defaultRowHeight="15"/>
  <cols>
    <col min="1" max="1" width="19.42578125" bestFit="1" customWidth="1"/>
  </cols>
  <sheetData>
    <row r="1" spans="1:2">
      <c r="A1" t="s">
        <v>1</v>
      </c>
      <c r="B1">
        <v>3</v>
      </c>
    </row>
    <row r="2" spans="1:2">
      <c r="A2" t="s">
        <v>22</v>
      </c>
      <c r="B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Титульный лист</vt:lpstr>
      <vt:lpstr>Программы финансирования</vt:lpstr>
      <vt:lpstr>Руководство</vt:lpstr>
      <vt:lpstr>Параметры займа</vt:lpstr>
      <vt:lpstr>ПДДС</vt:lpstr>
      <vt:lpstr>ЦП</vt:lpstr>
      <vt:lpstr>support</vt:lpstr>
      <vt:lpstr>Дата_погашения_Займа</vt:lpstr>
      <vt:lpstr>Дата_получения_Займа</vt:lpstr>
      <vt:lpstr>Руководство!Заголовки_для_печати</vt:lpstr>
      <vt:lpstr>ЦП!Заголовки_для_печати</vt:lpstr>
      <vt:lpstr>Кварталов_в_году</vt:lpstr>
      <vt:lpstr>Месяцев_в_году</vt:lpstr>
      <vt:lpstr>Месяцев_в_квартале</vt:lpstr>
      <vt:lpstr>'Параметры займа'!Область_печати</vt:lpstr>
      <vt:lpstr>Руководство!Область_печати</vt:lpstr>
      <vt:lpstr>'Титульный лист'!Область_печати</vt:lpstr>
      <vt:lpstr>ЦП!Область_печати</vt:lpstr>
      <vt:lpstr>Программа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Роман Александрович</dc:creator>
  <cp:lastModifiedBy>Ольга Семакова</cp:lastModifiedBy>
  <cp:lastPrinted>2022-04-05T14:57:56Z</cp:lastPrinted>
  <dcterms:created xsi:type="dcterms:W3CDTF">2015-06-05T18:19:34Z</dcterms:created>
  <dcterms:modified xsi:type="dcterms:W3CDTF">2024-01-25T12:59:30Z</dcterms:modified>
</cp:coreProperties>
</file>